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75" windowWidth="13785" windowHeight="13065"/>
  </bookViews>
  <sheets>
    <sheet name="доходы и расходы" sheetId="1" r:id="rId1"/>
    <sheet name="доходы и расходы (3)" sheetId="3" state="hidden" r:id="rId2"/>
    <sheet name="доходы и расходы (2)" sheetId="2" state="hidden" r:id="rId3"/>
  </sheets>
  <externalReferences>
    <externalReference r:id="rId4"/>
    <externalReference r:id="rId5"/>
    <externalReference r:id="rId6"/>
    <externalReference r:id="rId7"/>
  </externalReferences>
  <definedNames>
    <definedName name="_" localSheetId="2">#REF!</definedName>
    <definedName name="_" localSheetId="1">#REF!</definedName>
    <definedName name="_">#REF!</definedName>
    <definedName name="Амортиз_2015" localSheetId="2">#REF!</definedName>
    <definedName name="Амортиз_2015" localSheetId="1">#REF!</definedName>
    <definedName name="Амортиз_2015">#REF!</definedName>
    <definedName name="бомж" localSheetId="2">#REF!</definedName>
    <definedName name="бомж" localSheetId="1">#REF!</definedName>
    <definedName name="бомж">#REF!</definedName>
    <definedName name="БФ2015" localSheetId="2">#REF!</definedName>
    <definedName name="БФ2015" localSheetId="1">#REF!</definedName>
    <definedName name="БФ2015">#REF!</definedName>
    <definedName name="дох_транз2013" localSheetId="2">#REF!</definedName>
    <definedName name="дох_транз2013" localSheetId="1">#REF!</definedName>
    <definedName name="дох_транз2013">#REF!</definedName>
    <definedName name="дох1" localSheetId="2">#REF!</definedName>
    <definedName name="дох1" localSheetId="1">#REF!</definedName>
    <definedName name="дох1">#REF!</definedName>
    <definedName name="доходы" localSheetId="2">#REF!</definedName>
    <definedName name="доходы" localSheetId="1">#REF!</definedName>
    <definedName name="доходы">#REF!</definedName>
    <definedName name="доходы_транз_2012" localSheetId="2">#REF!</definedName>
    <definedName name="доходы_транз_2012" localSheetId="1">#REF!</definedName>
    <definedName name="доходы_транз_2012">#REF!</definedName>
    <definedName name="доходы1" localSheetId="2">#REF!</definedName>
    <definedName name="доходы1" localSheetId="1">#REF!</definedName>
    <definedName name="доходы1">#REF!</definedName>
    <definedName name="доходы2" localSheetId="2">#REF!</definedName>
    <definedName name="доходы2" localSheetId="1">#REF!</definedName>
    <definedName name="доходы2">#REF!</definedName>
    <definedName name="доходы3" localSheetId="2">#REF!</definedName>
    <definedName name="доходы3" localSheetId="1">#REF!</definedName>
    <definedName name="доходы3">#REF!</definedName>
    <definedName name="доходы4" localSheetId="2">#REF!</definedName>
    <definedName name="доходы4" localSheetId="1">#REF!</definedName>
    <definedName name="доходы4">#REF!</definedName>
    <definedName name="доходытраз2015" localSheetId="2">#REF!</definedName>
    <definedName name="доходытраз2015" localSheetId="1">#REF!</definedName>
    <definedName name="доходытраз2015">#REF!</definedName>
    <definedName name="дурак" localSheetId="2">#REF!</definedName>
    <definedName name="дурак" localSheetId="1">#REF!</definedName>
    <definedName name="дурак">#REF!</definedName>
    <definedName name="ж" localSheetId="2">#REF!</definedName>
    <definedName name="ж" localSheetId="1">#REF!</definedName>
    <definedName name="ж">#REF!</definedName>
    <definedName name="_xlnm.Print_Titles" localSheetId="0">'доходы и расходы'!$4:$6</definedName>
    <definedName name="_xlnm.Print_Titles" localSheetId="2">'доходы и расходы (2)'!$4:$6</definedName>
    <definedName name="_xlnm.Print_Titles" localSheetId="1">'доходы и расходы (3)'!$4:$6</definedName>
    <definedName name="к1" localSheetId="2">#REF!</definedName>
    <definedName name="к1" localSheetId="1">#REF!</definedName>
    <definedName name="к1">#REF!</definedName>
    <definedName name="к10">[1]База!$D$3</definedName>
    <definedName name="к11" localSheetId="2">#REF!</definedName>
    <definedName name="к11" localSheetId="1">#REF!</definedName>
    <definedName name="к11">#REF!</definedName>
    <definedName name="к12" localSheetId="2">#REF!</definedName>
    <definedName name="к12" localSheetId="1">#REF!</definedName>
    <definedName name="к12">#REF!</definedName>
    <definedName name="к13" localSheetId="2">#REF!</definedName>
    <definedName name="к13" localSheetId="1">#REF!</definedName>
    <definedName name="к13">#REF!</definedName>
    <definedName name="к14" localSheetId="2">#REF!</definedName>
    <definedName name="к14" localSheetId="1">#REF!</definedName>
    <definedName name="к14">#REF!</definedName>
    <definedName name="к15" localSheetId="2">#REF!</definedName>
    <definedName name="к15" localSheetId="1">#REF!</definedName>
    <definedName name="к15">#REF!</definedName>
    <definedName name="к2" localSheetId="2">#REF!</definedName>
    <definedName name="к2" localSheetId="1">#REF!</definedName>
    <definedName name="к2">#REF!</definedName>
    <definedName name="к3" localSheetId="2">#REF!</definedName>
    <definedName name="к3" localSheetId="1">#REF!</definedName>
    <definedName name="к3">#REF!</definedName>
    <definedName name="к4" localSheetId="2">#REF!</definedName>
    <definedName name="к4" localSheetId="1">#REF!</definedName>
    <definedName name="к4">#REF!</definedName>
    <definedName name="к5" localSheetId="2">#REF!</definedName>
    <definedName name="к5" localSheetId="1">#REF!</definedName>
    <definedName name="к5">#REF!</definedName>
    <definedName name="к6" localSheetId="2">#REF!</definedName>
    <definedName name="к6" localSheetId="1">#REF!</definedName>
    <definedName name="к6">#REF!</definedName>
    <definedName name="к7" localSheetId="2">#REF!</definedName>
    <definedName name="к7" localSheetId="1">#REF!</definedName>
    <definedName name="к7">#REF!</definedName>
    <definedName name="к8" localSheetId="2">#REF!</definedName>
    <definedName name="к8" localSheetId="1">#REF!</definedName>
    <definedName name="к8">#REF!</definedName>
    <definedName name="к9" localSheetId="2">#REF!</definedName>
    <definedName name="к9" localSheetId="1">#REF!</definedName>
    <definedName name="к9">#REF!</definedName>
    <definedName name="л" localSheetId="2">#REF!</definedName>
    <definedName name="л" localSheetId="1">#REF!</definedName>
    <definedName name="л">#REF!</definedName>
    <definedName name="м">[1]База!$C$3</definedName>
    <definedName name="_xlnm.Print_Area" localSheetId="0">'доходы и расходы'!$A$2:$D$27</definedName>
    <definedName name="_xlnm.Print_Area" localSheetId="2">'доходы и расходы (2)'!$A$1:$I$55</definedName>
    <definedName name="_xlnm.Print_Area" localSheetId="1">'доходы и расходы (3)'!$A$2:$E$24</definedName>
    <definedName name="описание_услуг" localSheetId="2">#REF!</definedName>
    <definedName name="описание_услуг" localSheetId="1">#REF!</definedName>
    <definedName name="описание_услуг">#REF!</definedName>
    <definedName name="постПС_2015" localSheetId="2">#REF!</definedName>
    <definedName name="постПС_2015" localSheetId="1">#REF!</definedName>
    <definedName name="постПС_2015">#REF!</definedName>
    <definedName name="поступлПС_2015" localSheetId="2">#REF!</definedName>
    <definedName name="поступлПС_2015" localSheetId="1">#REF!</definedName>
    <definedName name="поступлПС_2015">#REF!</definedName>
    <definedName name="т">[2]проверка!$A$5</definedName>
    <definedName name="т1">[1]Перевозчики!$C$2</definedName>
    <definedName name="ТД.4">[3]ОТЧЕТ!$H$54</definedName>
    <definedName name="ТТ.4">[3]ОТЧЕТ!$H$57</definedName>
  </definedNames>
  <calcPr calcId="145621"/>
</workbook>
</file>

<file path=xl/calcChain.xml><?xml version="1.0" encoding="utf-8"?>
<calcChain xmlns="http://schemas.openxmlformats.org/spreadsheetml/2006/main">
  <c r="D16" i="1" l="1"/>
  <c r="D14" i="1" l="1"/>
  <c r="E14" i="3" l="1"/>
  <c r="D14" i="3"/>
  <c r="E11" i="3"/>
  <c r="E10" i="3" s="1"/>
  <c r="D10" i="3"/>
  <c r="E52" i="2"/>
  <c r="C52" i="2"/>
  <c r="C53" i="2" s="1"/>
  <c r="D46" i="2"/>
  <c r="F44" i="2"/>
  <c r="E44" i="2"/>
  <c r="H44" i="2" s="1"/>
  <c r="H42" i="2"/>
  <c r="F42" i="2"/>
  <c r="E42" i="2"/>
  <c r="G42" i="2" s="1"/>
  <c r="E41" i="2"/>
  <c r="H40" i="2"/>
  <c r="G40" i="2"/>
  <c r="F40" i="2"/>
  <c r="E40" i="2"/>
  <c r="I40" i="2" s="1"/>
  <c r="D39" i="2"/>
  <c r="C39" i="2"/>
  <c r="H38" i="2"/>
  <c r="G38" i="2"/>
  <c r="F38" i="2"/>
  <c r="E38" i="2"/>
  <c r="I38" i="2" s="1"/>
  <c r="G37" i="2"/>
  <c r="E37" i="2"/>
  <c r="F37" i="2" s="1"/>
  <c r="H36" i="2"/>
  <c r="F36" i="2"/>
  <c r="E36" i="2"/>
  <c r="G36" i="2" s="1"/>
  <c r="E35" i="2"/>
  <c r="D35" i="2"/>
  <c r="C35" i="2"/>
  <c r="C46" i="2" s="1"/>
  <c r="G33" i="2"/>
  <c r="E33" i="2"/>
  <c r="F33" i="2" s="1"/>
  <c r="H32" i="2"/>
  <c r="F32" i="2"/>
  <c r="E32" i="2"/>
  <c r="G32" i="2" s="1"/>
  <c r="E31" i="2"/>
  <c r="H30" i="2"/>
  <c r="G30" i="2"/>
  <c r="F30" i="2"/>
  <c r="E30" i="2"/>
  <c r="I30" i="2" s="1"/>
  <c r="D29" i="2"/>
  <c r="C29" i="2"/>
  <c r="H28" i="2"/>
  <c r="F28" i="2"/>
  <c r="E28" i="2"/>
  <c r="I28" i="2" s="1"/>
  <c r="G27" i="2"/>
  <c r="E27" i="2"/>
  <c r="F27" i="2" s="1"/>
  <c r="H26" i="2"/>
  <c r="E26" i="2"/>
  <c r="G26" i="2" s="1"/>
  <c r="H25" i="2"/>
  <c r="E25" i="2"/>
  <c r="G25" i="2" s="1"/>
  <c r="I24" i="2"/>
  <c r="E24" i="2"/>
  <c r="D24" i="2"/>
  <c r="C24" i="2"/>
  <c r="C21" i="2" s="1"/>
  <c r="H23" i="2"/>
  <c r="E23" i="2"/>
  <c r="G23" i="2" s="1"/>
  <c r="E22" i="2"/>
  <c r="D22" i="2"/>
  <c r="C22" i="2"/>
  <c r="D21" i="2"/>
  <c r="D10" i="2" s="1"/>
  <c r="H20" i="2"/>
  <c r="G20" i="2"/>
  <c r="E20" i="2"/>
  <c r="F20" i="2" s="1"/>
  <c r="H19" i="2"/>
  <c r="E19" i="2"/>
  <c r="G19" i="2" s="1"/>
  <c r="E18" i="2"/>
  <c r="H17" i="2"/>
  <c r="G17" i="2"/>
  <c r="F17" i="2"/>
  <c r="E17" i="2"/>
  <c r="I17" i="2" s="1"/>
  <c r="H16" i="2"/>
  <c r="G16" i="2"/>
  <c r="E16" i="2"/>
  <c r="F16" i="2" s="1"/>
  <c r="I15" i="2"/>
  <c r="H15" i="2"/>
  <c r="E15" i="2"/>
  <c r="E14" i="2"/>
  <c r="H13" i="2"/>
  <c r="G13" i="2"/>
  <c r="F13" i="2"/>
  <c r="E13" i="2"/>
  <c r="I13" i="2" s="1"/>
  <c r="C12" i="2"/>
  <c r="C11" i="2" s="1"/>
  <c r="C10" i="2" s="1"/>
  <c r="C47" i="2" s="1"/>
  <c r="D11" i="2"/>
  <c r="I8" i="2"/>
  <c r="H8" i="2"/>
  <c r="E8" i="2"/>
  <c r="G7" i="2"/>
  <c r="E7" i="2"/>
  <c r="D7" i="2"/>
  <c r="C7" i="2"/>
  <c r="D12" i="1"/>
  <c r="D27" i="1" l="1"/>
  <c r="C51" i="2"/>
  <c r="C9" i="2"/>
  <c r="D47" i="2"/>
  <c r="D51" i="2" s="1"/>
  <c r="D34" i="2"/>
  <c r="D43" i="2" s="1"/>
  <c r="D45" i="2" s="1"/>
  <c r="D55" i="2" s="1"/>
  <c r="C34" i="2"/>
  <c r="C43" i="2" s="1"/>
  <c r="C45" i="2" s="1"/>
  <c r="C55" i="2" s="1"/>
  <c r="H14" i="2"/>
  <c r="G14" i="2"/>
  <c r="E12" i="2"/>
  <c r="H31" i="2"/>
  <c r="G31" i="2"/>
  <c r="E29" i="2"/>
  <c r="F31" i="2"/>
  <c r="D53" i="2"/>
  <c r="H35" i="2"/>
  <c r="G35" i="2"/>
  <c r="F35" i="2"/>
  <c r="I7" i="2"/>
  <c r="F14" i="2"/>
  <c r="H18" i="2"/>
  <c r="G18" i="2"/>
  <c r="H22" i="2"/>
  <c r="G22" i="2"/>
  <c r="F22" i="2"/>
  <c r="I35" i="2"/>
  <c r="H7" i="2"/>
  <c r="G8" i="2"/>
  <c r="E46" i="2"/>
  <c r="I14" i="2"/>
  <c r="F18" i="2"/>
  <c r="I22" i="2"/>
  <c r="I31" i="2"/>
  <c r="H41" i="2"/>
  <c r="G41" i="2"/>
  <c r="E39" i="2"/>
  <c r="F41" i="2"/>
  <c r="F7" i="2"/>
  <c r="F8" i="2"/>
  <c r="G15" i="2"/>
  <c r="F15" i="2"/>
  <c r="I18" i="2"/>
  <c r="H24" i="2"/>
  <c r="G24" i="2"/>
  <c r="F24" i="2"/>
  <c r="I41" i="2"/>
  <c r="I19" i="2"/>
  <c r="I23" i="2"/>
  <c r="I26" i="2"/>
  <c r="H27" i="2"/>
  <c r="G28" i="2"/>
  <c r="I32" i="2"/>
  <c r="H33" i="2"/>
  <c r="I36" i="2"/>
  <c r="H37" i="2"/>
  <c r="I42" i="2"/>
  <c r="I16" i="2"/>
  <c r="F19" i="2"/>
  <c r="I20" i="2"/>
  <c r="F23" i="2"/>
  <c r="F25" i="2"/>
  <c r="F26" i="2"/>
  <c r="I27" i="2"/>
  <c r="I33" i="2"/>
  <c r="I37" i="2"/>
  <c r="F39" i="2" l="1"/>
  <c r="I39" i="2"/>
  <c r="H39" i="2"/>
  <c r="G39" i="2"/>
  <c r="F29" i="2"/>
  <c r="I29" i="2"/>
  <c r="H29" i="2"/>
  <c r="G29" i="2"/>
  <c r="E21" i="2"/>
  <c r="D9" i="2"/>
  <c r="F12" i="2"/>
  <c r="I12" i="2"/>
  <c r="H12" i="2"/>
  <c r="G12" i="2"/>
  <c r="E11" i="2"/>
  <c r="G46" i="2"/>
  <c r="F46" i="2"/>
  <c r="I46" i="2"/>
  <c r="E53" i="2"/>
  <c r="H46" i="2"/>
  <c r="G21" i="2" l="1"/>
  <c r="F21" i="2"/>
  <c r="I21" i="2"/>
  <c r="H21" i="2"/>
  <c r="H11" i="2"/>
  <c r="G11" i="2"/>
  <c r="E10" i="2"/>
  <c r="F11" i="2"/>
  <c r="I11" i="2"/>
  <c r="G10" i="2" l="1"/>
  <c r="E47" i="2"/>
  <c r="I10" i="2"/>
  <c r="H10" i="2"/>
  <c r="F10" i="2"/>
  <c r="E34" i="2"/>
  <c r="G34" i="2" l="1"/>
  <c r="F34" i="2"/>
  <c r="I34" i="2"/>
  <c r="E43" i="2"/>
  <c r="H34" i="2"/>
  <c r="E51" i="2"/>
  <c r="H47" i="2"/>
  <c r="G47" i="2"/>
  <c r="F47" i="2"/>
  <c r="I47" i="2"/>
  <c r="E9" i="2"/>
  <c r="H43" i="2" l="1"/>
  <c r="E45" i="2"/>
  <c r="G43" i="2"/>
  <c r="F43" i="2"/>
  <c r="I43" i="2"/>
  <c r="I9" i="2"/>
  <c r="G9" i="2"/>
  <c r="E55" i="2" l="1"/>
  <c r="F45" i="2"/>
  <c r="I45" i="2"/>
  <c r="H45" i="2"/>
  <c r="G45" i="2"/>
</calcChain>
</file>

<file path=xl/sharedStrings.xml><?xml version="1.0" encoding="utf-8"?>
<sst xmlns="http://schemas.openxmlformats.org/spreadsheetml/2006/main" count="203" uniqueCount="120">
  <si>
    <t xml:space="preserve">Исполнение финансового плана СПб ГУП "Горэлектротранс" за 2014 год. </t>
  </si>
  <si>
    <t>(тыс. руб.)</t>
  </si>
  <si>
    <t>№                   п/п</t>
  </si>
  <si>
    <t>Наименование показателей и статей затрат</t>
  </si>
  <si>
    <t xml:space="preserve">ФАКТ исполнение Финансового плана за 2013 год </t>
  </si>
  <si>
    <t>2014 год</t>
  </si>
  <si>
    <t>Темп роста</t>
  </si>
  <si>
    <t xml:space="preserve"> Финансовый план </t>
  </si>
  <si>
    <t>Ожидаемое  (управ.учет)</t>
  </si>
  <si>
    <t>Отклонение</t>
  </si>
  <si>
    <t xml:space="preserve"> факт 2014 г./факт 2013 г.</t>
  </si>
  <si>
    <t>тыс. руб.</t>
  </si>
  <si>
    <t>%</t>
  </si>
  <si>
    <t>I</t>
  </si>
  <si>
    <t xml:space="preserve">Доходы и поступления - Всего </t>
  </si>
  <si>
    <t>1.1.</t>
  </si>
  <si>
    <t>Доходы от перевозки пассажиров социальным транспортом</t>
  </si>
  <si>
    <t>1.2.</t>
  </si>
  <si>
    <t>Доля доходов в затратах по социальным перевозкам</t>
  </si>
  <si>
    <t>II</t>
  </si>
  <si>
    <t xml:space="preserve">Расходы и отчисления по перевозкам пассажиров социальным транспортом - Всего  </t>
  </si>
  <si>
    <t>2.1.</t>
  </si>
  <si>
    <t>Материальные затраты, в т.ч.</t>
  </si>
  <si>
    <t>2.1.1.</t>
  </si>
  <si>
    <t>Электроэнергия</t>
  </si>
  <si>
    <t>2.1.1.1.</t>
  </si>
  <si>
    <t>Электроэнергия на движение</t>
  </si>
  <si>
    <t>2.1.1.2.</t>
  </si>
  <si>
    <t>Электроэнергия переменного тока</t>
  </si>
  <si>
    <t>2.1.2.</t>
  </si>
  <si>
    <t>Автомобильное топливо и смазочные материалы</t>
  </si>
  <si>
    <t>2.1.3.</t>
  </si>
  <si>
    <t>Материалы и запасные части</t>
  </si>
  <si>
    <t>2.1.4.</t>
  </si>
  <si>
    <t>Прочие материальные затраты (теплоэнергия,газ,вода)</t>
  </si>
  <si>
    <t>2.2.</t>
  </si>
  <si>
    <t>Затраты на оплату труда</t>
  </si>
  <si>
    <t>2.3.</t>
  </si>
  <si>
    <t>Начисления страховых взносов</t>
  </si>
  <si>
    <t>2.4.</t>
  </si>
  <si>
    <t>Амортизация основных фондов</t>
  </si>
  <si>
    <t>2.5.</t>
  </si>
  <si>
    <t>Прочие расходы, из них</t>
  </si>
  <si>
    <t>2.5.1.</t>
  </si>
  <si>
    <t>Капитальные ремонты, в т.ч.</t>
  </si>
  <si>
    <t>2.5.1.1.</t>
  </si>
  <si>
    <t>Капитальный ремонт подвижного состава</t>
  </si>
  <si>
    <t>2.5.1.2..</t>
  </si>
  <si>
    <t>Капитальный ремонт инфрастуктуры</t>
  </si>
  <si>
    <t>2.5.1.2.1.</t>
  </si>
  <si>
    <t>капитальный ремонт  оборудования</t>
  </si>
  <si>
    <t>2.5.1.2.2.</t>
  </si>
  <si>
    <t>капитальный ремонт контактно-кабельной сети</t>
  </si>
  <si>
    <t>2.5.1.2.3.</t>
  </si>
  <si>
    <t>капитальный ремонт трамвайных путей</t>
  </si>
  <si>
    <t>2.5.1.2.4.</t>
  </si>
  <si>
    <t>капитальный ремонт зданий и сооружений</t>
  </si>
  <si>
    <t>2.5.2.</t>
  </si>
  <si>
    <t xml:space="preserve">Налоги </t>
  </si>
  <si>
    <t>2.5.2.2.</t>
  </si>
  <si>
    <t>транспортный налог</t>
  </si>
  <si>
    <t>2.5.2.3.</t>
  </si>
  <si>
    <t>прочие налоги</t>
  </si>
  <si>
    <t>Прочие расходы</t>
  </si>
  <si>
    <t>2.5.3.</t>
  </si>
  <si>
    <t xml:space="preserve">Обязательное страхование   </t>
  </si>
  <si>
    <t>III</t>
  </si>
  <si>
    <t>Прибыль (убыток) от перевозки пассажиров социальным транспортом</t>
  </si>
  <si>
    <t>IV</t>
  </si>
  <si>
    <r>
      <t xml:space="preserve">ПРОЧИЕ доходы, </t>
    </r>
    <r>
      <rPr>
        <sz val="10"/>
        <rFont val="Times New Roman"/>
        <family val="1"/>
        <charset val="204"/>
      </rPr>
      <t>из них</t>
    </r>
  </si>
  <si>
    <t>субсидии из бюджета Санкт-Петербурга на осуществление перевозки граждан наземным электротранспортом по регулируемому тарифу</t>
  </si>
  <si>
    <t>доходы от прочих видов деятельности</t>
  </si>
  <si>
    <t>иные прочие (внереализационные  и операционные) доходы</t>
  </si>
  <si>
    <t>V</t>
  </si>
  <si>
    <r>
      <t xml:space="preserve">ПРОЧИЕ расходы, </t>
    </r>
    <r>
      <rPr>
        <sz val="10"/>
        <rFont val="Times New Roman"/>
        <family val="1"/>
        <charset val="204"/>
      </rPr>
      <t>из них</t>
    </r>
  </si>
  <si>
    <t>расходы на социальные нужды</t>
  </si>
  <si>
    <t>прочие (внереализационные,                                             операционные) расходы</t>
  </si>
  <si>
    <t>расходы по обслуживанию заёмных средств</t>
  </si>
  <si>
    <t>VI</t>
  </si>
  <si>
    <t>Прибыль (убыток) до налогообложения</t>
  </si>
  <si>
    <t>VII</t>
  </si>
  <si>
    <t>Налог на прибыль и другие обязательные платежи</t>
  </si>
  <si>
    <t>VIII</t>
  </si>
  <si>
    <t>Чистая прибыль (нераспределенная прибыль (убыток) отчетного периода)</t>
  </si>
  <si>
    <t>Всего собственные доходы предприятия</t>
  </si>
  <si>
    <t>Всего затраты предприятия</t>
  </si>
  <si>
    <t>расходы</t>
  </si>
  <si>
    <t>доходы</t>
  </si>
  <si>
    <t>ФР</t>
  </si>
  <si>
    <t>Ед. изм.</t>
  </si>
  <si>
    <t>План</t>
  </si>
  <si>
    <t>Факт</t>
  </si>
  <si>
    <t>Натуральные показатели</t>
  </si>
  <si>
    <t>Объем транспортной работы</t>
  </si>
  <si>
    <t>Количество перевезенных пассажиров</t>
  </si>
  <si>
    <t>Прочие доходы</t>
  </si>
  <si>
    <t>Исполнение финансового плана СПб ГУП "Горэлектротранс" за 2014 год</t>
  </si>
  <si>
    <t>Расходы - Всего</t>
  </si>
  <si>
    <t>Расходы и отчисления по перевозкам пассажиров социальным транспортом</t>
  </si>
  <si>
    <t>Материальные затраты</t>
  </si>
  <si>
    <t>в том числе, электроэнергия</t>
  </si>
  <si>
    <t>3.1.1</t>
  </si>
  <si>
    <t>3.1.2</t>
  </si>
  <si>
    <t>3.1.3</t>
  </si>
  <si>
    <t>3.1.4</t>
  </si>
  <si>
    <t>3.1.5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</si>
  <si>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</si>
  <si>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Чистая прибыль (убыток) отчетного периода</t>
  </si>
  <si>
    <t>тыс. км.</t>
  </si>
  <si>
    <t>тыс. пасс.</t>
  </si>
  <si>
    <t>в том числе, капитальный ремонт подвижного состава и инфраструктуры</t>
  </si>
  <si>
    <t>Фактическое исполнение</t>
  </si>
  <si>
    <t>количество пассажиров, пользующихся правом бесплатного проезда</t>
  </si>
  <si>
    <t xml:space="preserve">в т.ч. количество платных пассажиров </t>
  </si>
  <si>
    <t>Количество перевезенных пассажиров - всего</t>
  </si>
  <si>
    <t>2.1</t>
  </si>
  <si>
    <t>2.2</t>
  </si>
  <si>
    <t>3.1</t>
  </si>
  <si>
    <t>3.2</t>
  </si>
  <si>
    <t>Исполнение финансового плана СПб ГУП "Горэлектротранс" за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</si>
</sst>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_ * #,##0.00_)_р_._ ;_ * \(#,##0.00\)_р_._ ;_ * &quot;-&quot;??_)_р_._ ;_ @_ "/>
    <numFmt numFmtId="169" formatCode="_(* #,##0.00_);_(* \(#,##0.00\);_(* &quot;-&quot;??_);_(@_)"/>
    <numFmt numFmtId="170" formatCode="##\ ###\ ###\ ###.00;\-##\ ###\ ###\ ###.00;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rgb="FF0070C0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Arial Cyr"/>
      <family val="2"/>
      <charset val="204"/>
    </font>
    <font>
      <sz val="9"/>
      <name val="Times New Roman"/>
      <family val="1"/>
      <charset val="204"/>
    </font>
    <font>
      <sz val="10"/>
      <color rgb="FFFF0000"/>
      <name val="Arial Cyr"/>
      <family val="2"/>
      <charset val="204"/>
    </font>
    <font>
      <sz val="10"/>
      <color rgb="FFC0000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9"/>
      <name val="MS Sans Serif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i/>
      <sz val="1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6">
    <xf numFmtId="0" fontId="0" fillId="0" borderId="0"/>
    <xf numFmtId="9" fontId="2" fillId="0" borderId="0" applyFont="0" applyFill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0" borderId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4" fillId="8" borderId="2" applyNumberFormat="0" applyAlignment="0" applyProtection="0"/>
    <xf numFmtId="0" fontId="25" fillId="21" borderId="3" applyNumberFormat="0" applyAlignment="0" applyProtection="0"/>
    <xf numFmtId="0" fontId="26" fillId="21" borderId="2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22" borderId="8" applyNumberFormat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6" fillId="0" borderId="0"/>
    <xf numFmtId="0" fontId="36" fillId="0" borderId="0"/>
    <xf numFmtId="0" fontId="11" fillId="0" borderId="0"/>
    <xf numFmtId="0" fontId="36" fillId="0" borderId="0"/>
    <xf numFmtId="0" fontId="2" fillId="0" borderId="0"/>
    <xf numFmtId="0" fontId="37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36" fillId="0" borderId="0"/>
    <xf numFmtId="0" fontId="38" fillId="0" borderId="0"/>
    <xf numFmtId="0" fontId="2" fillId="0" borderId="0"/>
    <xf numFmtId="0" fontId="3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9" fillId="0" borderId="0"/>
    <xf numFmtId="0" fontId="37" fillId="0" borderId="0"/>
    <xf numFmtId="0" fontId="1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38" fillId="0" borderId="0"/>
    <xf numFmtId="0" fontId="38" fillId="0" borderId="0"/>
    <xf numFmtId="0" fontId="2" fillId="0" borderId="0"/>
    <xf numFmtId="0" fontId="36" fillId="0" borderId="0"/>
    <xf numFmtId="0" fontId="2" fillId="0" borderId="0"/>
    <xf numFmtId="0" fontId="37" fillId="0" borderId="0"/>
    <xf numFmtId="0" fontId="37" fillId="0" borderId="0"/>
    <xf numFmtId="0" fontId="38" fillId="0" borderId="0"/>
    <xf numFmtId="0" fontId="11" fillId="0" borderId="0"/>
    <xf numFmtId="0" fontId="36" fillId="0" borderId="0"/>
    <xf numFmtId="0" fontId="40" fillId="4" borderId="0" applyNumberFormat="0" applyBorder="0" applyAlignment="0" applyProtection="0"/>
    <xf numFmtId="0" fontId="41" fillId="0" borderId="0" applyNumberFormat="0" applyFill="0" applyBorder="0" applyAlignment="0" applyProtection="0"/>
    <xf numFmtId="0" fontId="38" fillId="24" borderId="9" applyNumberFormat="0" applyFont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10" applyNumberFormat="0" applyFill="0" applyAlignment="0" applyProtection="0"/>
    <xf numFmtId="0" fontId="43" fillId="0" borderId="0"/>
    <xf numFmtId="0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45" fillId="5" borderId="0" applyNumberFormat="0" applyBorder="0" applyAlignment="0" applyProtection="0"/>
  </cellStyleXfs>
  <cellXfs count="12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14" fillId="0" borderId="1" xfId="0" applyNumberFormat="1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8" fillId="0" borderId="1" xfId="0" quotePrefix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164" fontId="20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20" fillId="0" borderId="0" xfId="0" applyNumberFormat="1" applyFont="1" applyFill="1" applyAlignment="1">
      <alignment horizontal="right" vertical="center"/>
    </xf>
    <xf numFmtId="164" fontId="20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vertical="center"/>
    </xf>
    <xf numFmtId="165" fontId="11" fillId="0" borderId="1" xfId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164" fontId="49" fillId="0" borderId="1" xfId="0" applyNumberFormat="1" applyFont="1" applyFill="1" applyBorder="1" applyAlignment="1">
      <alignment horizontal="center" vertical="center" wrapText="1"/>
    </xf>
    <xf numFmtId="165" fontId="51" fillId="0" borderId="1" xfId="0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vertical="center" wrapText="1"/>
    </xf>
    <xf numFmtId="165" fontId="54" fillId="0" borderId="1" xfId="0" applyNumberFormat="1" applyFont="1" applyFill="1" applyBorder="1" applyAlignment="1">
      <alignment horizontal="center" vertical="center" wrapText="1"/>
    </xf>
    <xf numFmtId="164" fontId="54" fillId="0" borderId="1" xfId="0" applyNumberFormat="1" applyFont="1" applyFill="1" applyBorder="1" applyAlignment="1">
      <alignment horizontal="center" vertical="center" wrapText="1"/>
    </xf>
    <xf numFmtId="49" fontId="52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164" fontId="47" fillId="0" borderId="1" xfId="0" applyNumberFormat="1" applyFont="1" applyFill="1" applyBorder="1" applyAlignment="1">
      <alignment horizontal="center" vertical="center" wrapText="1"/>
    </xf>
    <xf numFmtId="0" fontId="47" fillId="0" borderId="1" xfId="0" quotePrefix="1" applyFont="1" applyFill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61" fillId="0" borderId="0" xfId="0" applyFont="1" applyAlignment="1">
      <alignment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164" fontId="57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164" fontId="38" fillId="0" borderId="0" xfId="0" applyNumberFormat="1" applyFont="1" applyAlignment="1">
      <alignment vertical="center" wrapText="1"/>
    </xf>
    <xf numFmtId="49" fontId="59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65" fontId="59" fillId="0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165" fontId="63" fillId="0" borderId="1" xfId="0" applyNumberFormat="1" applyFont="1" applyFill="1" applyBorder="1" applyAlignment="1">
      <alignment horizontal="center" vertical="center" wrapText="1"/>
    </xf>
    <xf numFmtId="164" fontId="63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vertical="center" wrapText="1"/>
    </xf>
    <xf numFmtId="164" fontId="38" fillId="0" borderId="0" xfId="0" applyNumberFormat="1" applyFont="1" applyFill="1" applyAlignment="1">
      <alignment vertical="center" wrapText="1"/>
    </xf>
    <xf numFmtId="49" fontId="60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 wrapText="1"/>
    </xf>
    <xf numFmtId="0" fontId="38" fillId="0" borderId="1" xfId="0" quotePrefix="1" applyFont="1" applyFill="1" applyBorder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164" fontId="38" fillId="0" borderId="0" xfId="0" applyNumberFormat="1" applyFont="1" applyFill="1" applyAlignment="1">
      <alignment vertical="center"/>
    </xf>
    <xf numFmtId="0" fontId="55" fillId="0" borderId="0" xfId="0" applyFont="1" applyAlignment="1">
      <alignment horizontal="center" vertical="center" wrapText="1"/>
    </xf>
    <xf numFmtId="0" fontId="59" fillId="0" borderId="11" xfId="0" applyFont="1" applyFill="1" applyBorder="1" applyAlignment="1">
      <alignment horizontal="center" vertical="center" wrapText="1"/>
    </xf>
    <xf numFmtId="0" fontId="59" fillId="0" borderId="13" xfId="0" applyFont="1" applyFill="1" applyBorder="1" applyAlignment="1">
      <alignment horizontal="center" vertical="center" wrapText="1"/>
    </xf>
    <xf numFmtId="0" fontId="59" fillId="0" borderId="12" xfId="0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3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Normal_Приложения 1 и 2 к Метод. указ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Итог 2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0 2" xfId="42"/>
    <cellStyle name="Обычный 11" xfId="43"/>
    <cellStyle name="Обычный 12" xfId="44"/>
    <cellStyle name="Обычный 13" xfId="45"/>
    <cellStyle name="Обычный 13 2" xfId="46"/>
    <cellStyle name="Обычный 14" xfId="47"/>
    <cellStyle name="Обычный 14 2" xfId="48"/>
    <cellStyle name="Обычный 14 3" xfId="49"/>
    <cellStyle name="Обычный 15" xfId="50"/>
    <cellStyle name="Обычный 15 2" xfId="51"/>
    <cellStyle name="Обычный 16" xfId="52"/>
    <cellStyle name="Обычный 17" xfId="53"/>
    <cellStyle name="Обычный 18" xfId="54"/>
    <cellStyle name="Обычный 19" xfId="55"/>
    <cellStyle name="Обычный 2" xfId="56"/>
    <cellStyle name="Обычный 2 2" xfId="57"/>
    <cellStyle name="Обычный 2 2 2" xfId="58"/>
    <cellStyle name="Обычный 2 2 3" xfId="59"/>
    <cellStyle name="Обычный 2 2 4" xfId="60"/>
    <cellStyle name="Обычный 2 2_Таблицы к отчету за 1полугодие   2012" xfId="61"/>
    <cellStyle name="Обычный 2 3" xfId="62"/>
    <cellStyle name="Обычный 2 4" xfId="63"/>
    <cellStyle name="Обычный 2 5" xfId="64"/>
    <cellStyle name="Обычный 2 6" xfId="65"/>
    <cellStyle name="Обычный 2_Таблицы к отчету за 1полугодие   2012" xfId="66"/>
    <cellStyle name="Обычный 20" xfId="67"/>
    <cellStyle name="Обычный 21" xfId="68"/>
    <cellStyle name="Обычный 22" xfId="69"/>
    <cellStyle name="Обычный 23" xfId="70"/>
    <cellStyle name="Обычный 24" xfId="71"/>
    <cellStyle name="Обычный 25" xfId="72"/>
    <cellStyle name="Обычный 25 2" xfId="73"/>
    <cellStyle name="Обычный 26" xfId="74"/>
    <cellStyle name="Обычный 26 2" xfId="75"/>
    <cellStyle name="Обычный 26 3" xfId="76"/>
    <cellStyle name="Обычный 27" xfId="77"/>
    <cellStyle name="Обычный 28" xfId="78"/>
    <cellStyle name="Обычный 3" xfId="79"/>
    <cellStyle name="Обычный 3 2" xfId="80"/>
    <cellStyle name="Обычный 3 2 2" xfId="81"/>
    <cellStyle name="Обычный 3 2_Корр плана ФХД ГУП ГЭТ_ 2012_22  у ЕАА" xfId="82"/>
    <cellStyle name="Обычный 3 3" xfId="83"/>
    <cellStyle name="Обычный 3 3 2" xfId="84"/>
    <cellStyle name="Обычный 3 4" xfId="85"/>
    <cellStyle name="Обычный 39" xfId="86"/>
    <cellStyle name="Обычный 4" xfId="87"/>
    <cellStyle name="Обычный 4 2" xfId="88"/>
    <cellStyle name="Обычный 4 2 2" xfId="89"/>
    <cellStyle name="Обычный 4 3" xfId="90"/>
    <cellStyle name="Обычный 4 3 2" xfId="91"/>
    <cellStyle name="Обычный 4_Корр плана ФХД ГУП ГЭТ_ 2012_22  у ЕАА" xfId="92"/>
    <cellStyle name="Обычный 5" xfId="93"/>
    <cellStyle name="Обычный 5 2" xfId="94"/>
    <cellStyle name="Обычный 6" xfId="95"/>
    <cellStyle name="Обычный 6 2" xfId="96"/>
    <cellStyle name="Обычный 6 3" xfId="97"/>
    <cellStyle name="Обычный 7" xfId="98"/>
    <cellStyle name="Обычный 7 2" xfId="99"/>
    <cellStyle name="Обычный 7 3" xfId="100"/>
    <cellStyle name="Обычный 8" xfId="101"/>
    <cellStyle name="Обычный 9" xfId="102"/>
    <cellStyle name="Плохой 2" xfId="103"/>
    <cellStyle name="Пояснение 2" xfId="104"/>
    <cellStyle name="Примечание 2" xfId="105"/>
    <cellStyle name="Процентный" xfId="1" builtinId="5"/>
    <cellStyle name="Процентный 2" xfId="106"/>
    <cellStyle name="Процентный 2 2" xfId="107"/>
    <cellStyle name="Процентный 3" xfId="108"/>
    <cellStyle name="Процентный 3 2" xfId="109"/>
    <cellStyle name="Процентный 4" xfId="110"/>
    <cellStyle name="Процентный 4 2" xfId="111"/>
    <cellStyle name="Процентный 5" xfId="112"/>
    <cellStyle name="Процентный 6" xfId="113"/>
    <cellStyle name="Процентный 7" xfId="114"/>
    <cellStyle name="Связанная ячейка 2" xfId="115"/>
    <cellStyle name="Стиль 1" xfId="116"/>
    <cellStyle name="Текст предупреждения 2" xfId="117"/>
    <cellStyle name="Тысячи [0]_Диалог1" xfId="118"/>
    <cellStyle name="Тысячи_Диалог1" xfId="119"/>
    <cellStyle name="Финансовый [0] 2" xfId="120"/>
    <cellStyle name="Финансовый [0] 3" xfId="121"/>
    <cellStyle name="Финансовый [0] 4" xfId="122"/>
    <cellStyle name="Финансовый [0] 5" xfId="123"/>
    <cellStyle name="Финансовый [0] 5 2" xfId="124"/>
    <cellStyle name="Финансовый 2" xfId="125"/>
    <cellStyle name="Финансовый 2 2" xfId="126"/>
    <cellStyle name="Финансовый 2 3" xfId="127"/>
    <cellStyle name="Финансовый 3" xfId="128"/>
    <cellStyle name="Финансовый 4" xfId="129"/>
    <cellStyle name="Финансовый 5" xfId="130"/>
    <cellStyle name="Финансовый 5 2" xfId="131"/>
    <cellStyle name="Финансовый 5 3" xfId="132"/>
    <cellStyle name="Финансовый 6" xfId="133"/>
    <cellStyle name="Финансовый 6 2" xfId="134"/>
    <cellStyle name="Хороший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4;&#1086;&#1093;&#1086;&#1076;&#1099;/&#1054;&#1090;&#1095;&#1077;&#1090;&#1099;/&#1041;&#1072;&#1079;&#1072;_&#1055;&#1083;&#1072;&#1085;_&#1060;&#1072;&#1082;&#109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0;&#1048;&#1055;/&#1040;&#1048;&#1055;%20&#1041;&#1057;/&#1054;&#1090;&#1095;&#1077;&#1090;%20&#1086;&#1073;%20&#1080;&#1089;&#1087;&#1086;&#1083;%20&#1040;&#1048;&#1055;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69;&#1085;&#1077;&#1088;&#1075;&#1086;&#1085;&#1086;&#1089;&#1080;&#1090;&#1077;&#1083;&#1080;/&#1069;&#1085;&#1077;&#1088;&#1075;&#1086;&#1085;&#1086;&#1089;&#1080;&#1090;&#1077;&#1083;&#1080;_&#1091;&#1095;&#1077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d_pln1/Documents/&#1056;&#1072;&#1073;&#1086;&#1095;&#1080;&#1077;/&#1042;%20&#1082;&#1086;&#1084;&#1080;&#1090;&#1077;&#1090;,%20&#1086;&#1088;&#1075;&#1072;&#1085;&#1080;&#1079;&#1072;&#1090;&#1086;&#1088;/2014/&#1041;&#1072;&#1083;&#1072;&#1085;&#1089;&#1086;&#1074;&#1099;&#1077;/4%20&#1082;&#1074;&#1072;&#1088;&#1090;&#1072;&#1083;/&#1058;&#1072;&#1073;&#1083;&#1080;&#1094;&#1099;%20&#1082;%20&#1086;&#1090;&#1095;&#1077;&#1090;&#1091;%20&#1079;&#1072;%204&#1082;&#1074;-&#1074;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 и расходы"/>
      <sheetName val="фин.результат"/>
      <sheetName val="Фин.результат от прочих вид.дея"/>
      <sheetName val="структура доходов"/>
      <sheetName val="диаграмма доходы 12 мес"/>
      <sheetName val="диагр1"/>
      <sheetName val="прочие доходы"/>
      <sheetName val="билеты (2)"/>
      <sheetName val="внереализац и операц дох"/>
      <sheetName val="расходы"/>
      <sheetName val="диаграмма расходы 12 мес (2)"/>
      <sheetName val="диаграмма расходы 12 мес"/>
      <sheetName val="прочие расходы"/>
      <sheetName val="операц и внереализац расх"/>
      <sheetName val="непроизводственные расходы"/>
      <sheetName val="показатели эк.эффективености"/>
      <sheetName val="билеты"/>
      <sheetName val="ДОЛ "/>
      <sheetName val="Хохлова"/>
    </sheetNames>
    <sheetDataSet>
      <sheetData sheetId="0"/>
      <sheetData sheetId="1" refreshError="1"/>
      <sheetData sheetId="2" refreshError="1"/>
      <sheetData sheetId="3">
        <row r="8">
          <cell r="D8">
            <v>4372707.0999999996</v>
          </cell>
        </row>
        <row r="11">
          <cell r="D11">
            <v>184064.2</v>
          </cell>
        </row>
        <row r="12">
          <cell r="D12">
            <v>232858.4</v>
          </cell>
        </row>
        <row r="14">
          <cell r="D14">
            <v>4473593.0999999996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 t="str">
            <v xml:space="preserve">Расходы и отчисления по перевозкам пассажиров социальным транспортом - Всего  </v>
          </cell>
          <cell r="E7">
            <v>9258230.5</v>
          </cell>
        </row>
        <row r="8">
          <cell r="B8" t="str">
            <v>Материальные затраты, в т.ч.</v>
          </cell>
          <cell r="E8">
            <v>1763630.3</v>
          </cell>
        </row>
        <row r="9">
          <cell r="B9" t="str">
            <v>Электроэнергия</v>
          </cell>
          <cell r="E9">
            <v>870585</v>
          </cell>
        </row>
        <row r="10">
          <cell r="B10" t="str">
            <v>Электроэнергия на движение</v>
          </cell>
          <cell r="E10">
            <v>753177.1</v>
          </cell>
        </row>
        <row r="11">
          <cell r="B11" t="str">
            <v>Электроэнергия переменного тока</v>
          </cell>
          <cell r="E11">
            <v>117407.9</v>
          </cell>
        </row>
        <row r="12">
          <cell r="B12" t="str">
            <v>Автомобильное топливо и смазочные материалы</v>
          </cell>
          <cell r="E12">
            <v>61437.2</v>
          </cell>
        </row>
        <row r="13">
          <cell r="B13" t="str">
            <v>Материалы и запасные части</v>
          </cell>
          <cell r="E13">
            <v>696720.9</v>
          </cell>
        </row>
        <row r="14">
          <cell r="B14" t="str">
            <v>Прочие материальные затраты (теплоэнергия,газ,вода)</v>
          </cell>
          <cell r="E14">
            <v>134887.20000000001</v>
          </cell>
        </row>
        <row r="15">
          <cell r="B15" t="str">
            <v>Затраты на оплату труда</v>
          </cell>
          <cell r="E15">
            <v>4347431.4000000004</v>
          </cell>
        </row>
        <row r="16">
          <cell r="B16" t="str">
            <v>Начисления страховых взносов</v>
          </cell>
          <cell r="E16">
            <v>1312092.3999999999</v>
          </cell>
        </row>
        <row r="17">
          <cell r="B17" t="str">
            <v>Амортизация основных фондов</v>
          </cell>
          <cell r="E17">
            <v>1116327.8</v>
          </cell>
        </row>
        <row r="18">
          <cell r="B18" t="str">
            <v>Прочие расходы, из них</v>
          </cell>
          <cell r="E18">
            <v>718748.60000000009</v>
          </cell>
        </row>
        <row r="19">
          <cell r="B19" t="str">
            <v>Капитальные ремонты, в т.ч.</v>
          </cell>
          <cell r="E19">
            <v>305667.40000000002</v>
          </cell>
        </row>
        <row r="20">
          <cell r="B20" t="str">
            <v>Капитальный ремонт подвижного состава</v>
          </cell>
          <cell r="E20">
            <v>80523.899999999994</v>
          </cell>
        </row>
        <row r="21">
          <cell r="B21" t="str">
            <v>Капитальный ремонт инфрастуктуры</v>
          </cell>
          <cell r="E21">
            <v>225143.5</v>
          </cell>
        </row>
        <row r="22">
          <cell r="B22" t="str">
            <v>капитальный ремонт  оборудования</v>
          </cell>
          <cell r="E22">
            <v>5917</v>
          </cell>
        </row>
        <row r="23">
          <cell r="B23" t="str">
            <v>капитальный ремонт контактно-кабельной сети</v>
          </cell>
          <cell r="E23">
            <v>66292.800000000003</v>
          </cell>
        </row>
        <row r="24">
          <cell r="B24" t="str">
            <v>капитальный ремонт трамвайных путей</v>
          </cell>
          <cell r="E24">
            <v>5530</v>
          </cell>
        </row>
        <row r="25">
          <cell r="B25" t="str">
            <v>капитальный ремонт зданий и сооружений</v>
          </cell>
          <cell r="E25">
            <v>147403.70000000001</v>
          </cell>
        </row>
        <row r="26">
          <cell r="B26" t="str">
            <v xml:space="preserve">Налоги, из них </v>
          </cell>
          <cell r="E26">
            <v>3313.1000000000004</v>
          </cell>
        </row>
        <row r="27">
          <cell r="B27" t="str">
            <v>транспортный налог</v>
          </cell>
          <cell r="E27">
            <v>1455.2</v>
          </cell>
        </row>
        <row r="28">
          <cell r="B28" t="str">
            <v>прочие налоги</v>
          </cell>
          <cell r="E28">
            <v>1857.9</v>
          </cell>
        </row>
        <row r="29">
          <cell r="B29" t="str">
            <v>Прочие расходы</v>
          </cell>
          <cell r="E29">
            <v>364448.3</v>
          </cell>
        </row>
        <row r="30">
          <cell r="B30" t="str">
            <v xml:space="preserve">Обязательное страхование   </v>
          </cell>
          <cell r="E30">
            <v>45319.8</v>
          </cell>
        </row>
        <row r="31">
          <cell r="B31" t="str">
            <v>Другие прочие расходы, из них</v>
          </cell>
          <cell r="E31">
            <v>183737.60000000001</v>
          </cell>
        </row>
        <row r="32">
          <cell r="B32" t="str">
            <v>расходы на социальные нужды</v>
          </cell>
          <cell r="E32">
            <v>82736.3</v>
          </cell>
        </row>
        <row r="33">
          <cell r="B33" t="str">
            <v>прочие (внереализационные,                                             операционные) расходы</v>
          </cell>
          <cell r="E33">
            <v>101001.3</v>
          </cell>
        </row>
        <row r="34">
          <cell r="B34" t="str">
            <v>расходы на обслуживание заёмных средств</v>
          </cell>
          <cell r="E34">
            <v>0</v>
          </cell>
        </row>
        <row r="35">
          <cell r="B35" t="str">
            <v>Налог на прибыль и другие обязательные платежи</v>
          </cell>
          <cell r="E35">
            <v>0</v>
          </cell>
        </row>
        <row r="36">
          <cell r="B36" t="str">
            <v>Всего затраты предприятия</v>
          </cell>
          <cell r="E36">
            <v>9441968.0999999996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3"/>
  <sheetViews>
    <sheetView tabSelected="1" zoomScaleNormal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B33" sqref="B33"/>
    </sheetView>
  </sheetViews>
  <sheetFormatPr defaultColWidth="9.140625" defaultRowHeight="12.75" x14ac:dyDescent="0.2"/>
  <cols>
    <col min="1" max="1" width="8.7109375" style="65" customWidth="1"/>
    <col min="2" max="2" width="70.5703125" style="64" customWidth="1"/>
    <col min="3" max="3" width="17.5703125" style="93" customWidth="1"/>
    <col min="4" max="4" width="23.7109375" style="95" customWidth="1"/>
    <col min="5" max="5" width="6.28515625" style="64" customWidth="1"/>
    <col min="6" max="6" width="14" style="64" customWidth="1"/>
    <col min="7" max="16384" width="9.140625" style="64"/>
  </cols>
  <sheetData>
    <row r="2" spans="1:6" ht="20.25" x14ac:dyDescent="0.2">
      <c r="A2" s="96" t="s">
        <v>119</v>
      </c>
      <c r="B2" s="96"/>
      <c r="C2" s="96"/>
      <c r="D2" s="96"/>
    </row>
    <row r="3" spans="1:6" ht="19.5" customHeight="1" x14ac:dyDescent="0.2">
      <c r="B3" s="66"/>
      <c r="C3" s="100"/>
      <c r="D3" s="100"/>
    </row>
    <row r="4" spans="1:6" x14ac:dyDescent="0.2">
      <c r="A4" s="101" t="s">
        <v>2</v>
      </c>
      <c r="B4" s="103" t="s">
        <v>3</v>
      </c>
      <c r="C4" s="105" t="s">
        <v>89</v>
      </c>
      <c r="D4" s="97" t="s">
        <v>111</v>
      </c>
    </row>
    <row r="5" spans="1:6" x14ac:dyDescent="0.2">
      <c r="A5" s="102"/>
      <c r="B5" s="104"/>
      <c r="C5" s="106"/>
      <c r="D5" s="98"/>
    </row>
    <row r="6" spans="1:6" s="67" customFormat="1" ht="12" customHeight="1" x14ac:dyDescent="0.2">
      <c r="A6" s="102"/>
      <c r="B6" s="104"/>
      <c r="C6" s="106"/>
      <c r="D6" s="99"/>
    </row>
    <row r="7" spans="1:6" s="67" customFormat="1" ht="24.75" customHeight="1" x14ac:dyDescent="0.2">
      <c r="A7" s="68" t="s">
        <v>13</v>
      </c>
      <c r="B7" s="69" t="s">
        <v>92</v>
      </c>
      <c r="C7" s="70"/>
      <c r="D7" s="68"/>
    </row>
    <row r="8" spans="1:6" s="67" customFormat="1" ht="16.5" customHeight="1" x14ac:dyDescent="0.2">
      <c r="A8" s="71"/>
      <c r="B8" s="72" t="s">
        <v>93</v>
      </c>
      <c r="C8" s="73" t="s">
        <v>108</v>
      </c>
      <c r="D8" s="73">
        <v>63049</v>
      </c>
    </row>
    <row r="9" spans="1:6" s="67" customFormat="1" ht="16.5" customHeight="1" x14ac:dyDescent="0.2">
      <c r="A9" s="71"/>
      <c r="B9" s="72" t="s">
        <v>114</v>
      </c>
      <c r="C9" s="73" t="s">
        <v>109</v>
      </c>
      <c r="D9" s="73">
        <v>325618.8</v>
      </c>
    </row>
    <row r="10" spans="1:6" s="67" customFormat="1" ht="16.5" customHeight="1" x14ac:dyDescent="0.2">
      <c r="A10" s="74"/>
      <c r="B10" s="75" t="s">
        <v>113</v>
      </c>
      <c r="C10" s="76" t="s">
        <v>109</v>
      </c>
      <c r="D10" s="76">
        <v>304715.5</v>
      </c>
    </row>
    <row r="11" spans="1:6" s="67" customFormat="1" ht="16.5" customHeight="1" x14ac:dyDescent="0.2">
      <c r="A11" s="74"/>
      <c r="B11" s="75" t="s">
        <v>112</v>
      </c>
      <c r="C11" s="76" t="s">
        <v>109</v>
      </c>
      <c r="D11" s="76">
        <v>20903.3</v>
      </c>
    </row>
    <row r="12" spans="1:6" s="78" customFormat="1" ht="15.75" x14ac:dyDescent="0.2">
      <c r="A12" s="68" t="s">
        <v>19</v>
      </c>
      <c r="B12" s="69" t="s">
        <v>14</v>
      </c>
      <c r="C12" s="77" t="s">
        <v>11</v>
      </c>
      <c r="D12" s="77">
        <f>D13+D14</f>
        <v>12495947</v>
      </c>
      <c r="F12" s="79"/>
    </row>
    <row r="13" spans="1:6" s="81" customFormat="1" ht="16.5" customHeight="1" x14ac:dyDescent="0.2">
      <c r="A13" s="80" t="s">
        <v>115</v>
      </c>
      <c r="B13" s="72" t="s">
        <v>16</v>
      </c>
      <c r="C13" s="73" t="s">
        <v>11</v>
      </c>
      <c r="D13" s="73">
        <v>5339174</v>
      </c>
      <c r="F13" s="79"/>
    </row>
    <row r="14" spans="1:6" s="81" customFormat="1" ht="16.5" customHeight="1" x14ac:dyDescent="0.2">
      <c r="A14" s="80" t="s">
        <v>116</v>
      </c>
      <c r="B14" s="72" t="s">
        <v>95</v>
      </c>
      <c r="C14" s="82" t="s">
        <v>11</v>
      </c>
      <c r="D14" s="73">
        <f>D15+509798.5</f>
        <v>7156773</v>
      </c>
      <c r="F14" s="79"/>
    </row>
    <row r="15" spans="1:6" s="81" customFormat="1" ht="47.25" customHeight="1" x14ac:dyDescent="0.2">
      <c r="A15" s="83"/>
      <c r="B15" s="84" t="s">
        <v>106</v>
      </c>
      <c r="C15" s="85" t="s">
        <v>11</v>
      </c>
      <c r="D15" s="86">
        <v>6646974.5</v>
      </c>
      <c r="F15" s="79"/>
    </row>
    <row r="16" spans="1:6" s="81" customFormat="1" ht="18" customHeight="1" x14ac:dyDescent="0.2">
      <c r="A16" s="68" t="s">
        <v>66</v>
      </c>
      <c r="B16" s="69" t="s">
        <v>97</v>
      </c>
      <c r="C16" s="77" t="s">
        <v>11</v>
      </c>
      <c r="D16" s="77">
        <f>D17+D25</f>
        <v>12031267.9</v>
      </c>
      <c r="F16" s="79"/>
    </row>
    <row r="17" spans="1:7" s="87" customFormat="1" ht="25.5" x14ac:dyDescent="0.2">
      <c r="A17" s="80" t="s">
        <v>117</v>
      </c>
      <c r="B17" s="72" t="s">
        <v>98</v>
      </c>
      <c r="C17" s="73" t="s">
        <v>11</v>
      </c>
      <c r="D17" s="73">
        <v>11762644.1</v>
      </c>
      <c r="F17" s="88"/>
    </row>
    <row r="18" spans="1:7" s="90" customFormat="1" x14ac:dyDescent="0.2">
      <c r="A18" s="89" t="s">
        <v>101</v>
      </c>
      <c r="B18" s="75" t="s">
        <v>99</v>
      </c>
      <c r="C18" s="76" t="s">
        <v>11</v>
      </c>
      <c r="D18" s="76">
        <v>2177855.2000000002</v>
      </c>
      <c r="F18" s="88"/>
    </row>
    <row r="19" spans="1:7" s="90" customFormat="1" x14ac:dyDescent="0.2">
      <c r="A19" s="89"/>
      <c r="B19" s="84" t="s">
        <v>100</v>
      </c>
      <c r="C19" s="86" t="s">
        <v>11</v>
      </c>
      <c r="D19" s="86">
        <v>1172626.3</v>
      </c>
      <c r="F19" s="88"/>
    </row>
    <row r="20" spans="1:7" s="87" customFormat="1" x14ac:dyDescent="0.2">
      <c r="A20" s="89" t="s">
        <v>102</v>
      </c>
      <c r="B20" s="75" t="s">
        <v>36</v>
      </c>
      <c r="C20" s="76" t="s">
        <v>11</v>
      </c>
      <c r="D20" s="76">
        <v>5709223.5999999996</v>
      </c>
    </row>
    <row r="21" spans="1:7" s="87" customFormat="1" x14ac:dyDescent="0.2">
      <c r="A21" s="89" t="s">
        <v>103</v>
      </c>
      <c r="B21" s="75" t="s">
        <v>38</v>
      </c>
      <c r="C21" s="76" t="s">
        <v>11</v>
      </c>
      <c r="D21" s="76">
        <v>1742932.8</v>
      </c>
    </row>
    <row r="22" spans="1:7" s="87" customFormat="1" x14ac:dyDescent="0.2">
      <c r="A22" s="89" t="s">
        <v>104</v>
      </c>
      <c r="B22" s="91" t="s">
        <v>40</v>
      </c>
      <c r="C22" s="76" t="s">
        <v>11</v>
      </c>
      <c r="D22" s="76">
        <v>1438434.2</v>
      </c>
    </row>
    <row r="23" spans="1:7" s="87" customFormat="1" ht="15.75" x14ac:dyDescent="0.2">
      <c r="A23" s="89" t="s">
        <v>105</v>
      </c>
      <c r="B23" s="75" t="s">
        <v>63</v>
      </c>
      <c r="C23" s="76" t="s">
        <v>11</v>
      </c>
      <c r="D23" s="76">
        <v>694198.29999999993</v>
      </c>
      <c r="F23" s="88"/>
      <c r="G23" s="92"/>
    </row>
    <row r="24" spans="1:7" s="90" customFormat="1" ht="25.5" x14ac:dyDescent="0.2">
      <c r="A24" s="83"/>
      <c r="B24" s="84" t="s">
        <v>110</v>
      </c>
      <c r="C24" s="86" t="s">
        <v>11</v>
      </c>
      <c r="D24" s="86">
        <v>243561.1</v>
      </c>
    </row>
    <row r="25" spans="1:7" s="90" customFormat="1" ht="15" customHeight="1" x14ac:dyDescent="0.2">
      <c r="A25" s="80" t="s">
        <v>118</v>
      </c>
      <c r="B25" s="72" t="s">
        <v>63</v>
      </c>
      <c r="C25" s="73" t="s">
        <v>11</v>
      </c>
      <c r="D25" s="73">
        <v>268623.8</v>
      </c>
      <c r="F25" s="88"/>
    </row>
    <row r="26" spans="1:7" s="90" customFormat="1" ht="20.25" customHeight="1" x14ac:dyDescent="0.2">
      <c r="A26" s="68" t="s">
        <v>68</v>
      </c>
      <c r="B26" s="69" t="s">
        <v>81</v>
      </c>
      <c r="C26" s="77" t="s">
        <v>11</v>
      </c>
      <c r="D26" s="77">
        <v>114388</v>
      </c>
    </row>
    <row r="27" spans="1:7" ht="20.25" customHeight="1" x14ac:dyDescent="0.2">
      <c r="A27" s="68" t="s">
        <v>73</v>
      </c>
      <c r="B27" s="69" t="s">
        <v>107</v>
      </c>
      <c r="C27" s="77" t="s">
        <v>11</v>
      </c>
      <c r="D27" s="77">
        <f>D12-D16-D26</f>
        <v>350291.09999999963</v>
      </c>
    </row>
    <row r="28" spans="1:7" x14ac:dyDescent="0.2">
      <c r="A28" s="93"/>
      <c r="B28" s="94"/>
    </row>
    <row r="29" spans="1:7" x14ac:dyDescent="0.2">
      <c r="A29" s="93"/>
      <c r="B29" s="94"/>
    </row>
    <row r="30" spans="1:7" x14ac:dyDescent="0.2">
      <c r="A30" s="93"/>
      <c r="B30" s="94"/>
    </row>
    <row r="31" spans="1:7" x14ac:dyDescent="0.2">
      <c r="A31" s="93"/>
      <c r="B31" s="94"/>
    </row>
    <row r="32" spans="1:7" x14ac:dyDescent="0.2">
      <c r="A32" s="93"/>
      <c r="B32" s="94"/>
    </row>
    <row r="33" spans="1:2" x14ac:dyDescent="0.2">
      <c r="A33" s="93"/>
      <c r="B33" s="94"/>
    </row>
  </sheetData>
  <mergeCells count="6">
    <mergeCell ref="A2:D2"/>
    <mergeCell ref="D4:D6"/>
    <mergeCell ref="C3:D3"/>
    <mergeCell ref="A4:A6"/>
    <mergeCell ref="B4:B6"/>
    <mergeCell ref="C4:C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H32"/>
  <sheetViews>
    <sheetView zoomScale="120" zoomScaleNormal="12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D1" sqref="D1:D1048576"/>
    </sheetView>
  </sheetViews>
  <sheetFormatPr defaultColWidth="9.140625" defaultRowHeight="12.75" x14ac:dyDescent="0.2"/>
  <cols>
    <col min="1" max="1" width="8.7109375" style="1" customWidth="1"/>
    <col min="2" max="2" width="58" style="2" customWidth="1"/>
    <col min="3" max="3" width="12.7109375" style="36" customWidth="1"/>
    <col min="4" max="4" width="18.28515625" style="39" customWidth="1"/>
    <col min="5" max="5" width="18.28515625" style="37" customWidth="1"/>
    <col min="6" max="6" width="6.28515625" style="2" customWidth="1"/>
    <col min="7" max="7" width="14" style="2" customWidth="1"/>
    <col min="8" max="16384" width="9.140625" style="2"/>
  </cols>
  <sheetData>
    <row r="2" spans="1:7" ht="21" x14ac:dyDescent="0.2">
      <c r="A2" s="107" t="s">
        <v>96</v>
      </c>
      <c r="B2" s="107"/>
      <c r="C2" s="107"/>
      <c r="D2" s="107"/>
      <c r="E2" s="107"/>
    </row>
    <row r="3" spans="1:7" ht="19.5" customHeight="1" x14ac:dyDescent="0.2">
      <c r="A3" s="46"/>
      <c r="B3" s="47"/>
      <c r="C3" s="108"/>
      <c r="D3" s="108"/>
      <c r="E3" s="108"/>
    </row>
    <row r="4" spans="1:7" x14ac:dyDescent="0.2">
      <c r="A4" s="109" t="s">
        <v>2</v>
      </c>
      <c r="B4" s="111" t="s">
        <v>3</v>
      </c>
      <c r="C4" s="113" t="s">
        <v>89</v>
      </c>
      <c r="D4" s="111" t="s">
        <v>5</v>
      </c>
      <c r="E4" s="111"/>
    </row>
    <row r="5" spans="1:7" x14ac:dyDescent="0.2">
      <c r="A5" s="110"/>
      <c r="B5" s="112"/>
      <c r="C5" s="114"/>
      <c r="D5" s="111" t="s">
        <v>90</v>
      </c>
      <c r="E5" s="111" t="s">
        <v>91</v>
      </c>
    </row>
    <row r="6" spans="1:7" s="7" customFormat="1" ht="12" x14ac:dyDescent="0.2">
      <c r="A6" s="110"/>
      <c r="B6" s="112"/>
      <c r="C6" s="114"/>
      <c r="D6" s="111"/>
      <c r="E6" s="111"/>
    </row>
    <row r="7" spans="1:7" s="7" customFormat="1" ht="24.75" customHeight="1" x14ac:dyDescent="0.2">
      <c r="A7" s="48" t="s">
        <v>13</v>
      </c>
      <c r="B7" s="49" t="s">
        <v>92</v>
      </c>
      <c r="C7" s="50"/>
      <c r="D7" s="48"/>
      <c r="E7" s="48"/>
    </row>
    <row r="8" spans="1:7" s="7" customFormat="1" ht="16.5" customHeight="1" x14ac:dyDescent="0.2">
      <c r="A8" s="51"/>
      <c r="B8" s="52" t="s">
        <v>93</v>
      </c>
      <c r="C8" s="53" t="s">
        <v>108</v>
      </c>
      <c r="D8" s="53">
        <v>61960</v>
      </c>
      <c r="E8" s="53">
        <v>62008.3</v>
      </c>
    </row>
    <row r="9" spans="1:7" s="7" customFormat="1" ht="16.5" customHeight="1" x14ac:dyDescent="0.2">
      <c r="A9" s="51"/>
      <c r="B9" s="52" t="s">
        <v>94</v>
      </c>
      <c r="C9" s="53" t="s">
        <v>109</v>
      </c>
      <c r="D9" s="53">
        <v>323630.09999999998</v>
      </c>
      <c r="E9" s="53">
        <v>327135.3</v>
      </c>
    </row>
    <row r="10" spans="1:7" s="10" customFormat="1" ht="15.75" x14ac:dyDescent="0.2">
      <c r="A10" s="48" t="s">
        <v>19</v>
      </c>
      <c r="B10" s="49" t="s">
        <v>14</v>
      </c>
      <c r="C10" s="54" t="s">
        <v>11</v>
      </c>
      <c r="D10" s="54">
        <f>D11+D12</f>
        <v>9258189.5</v>
      </c>
      <c r="E10" s="54">
        <f>E11+E12</f>
        <v>9263222.8000000007</v>
      </c>
      <c r="G10" s="12"/>
    </row>
    <row r="11" spans="1:7" s="16" customFormat="1" ht="16.5" customHeight="1" x14ac:dyDescent="0.2">
      <c r="A11" s="51">
        <v>2.1</v>
      </c>
      <c r="B11" s="52" t="s">
        <v>16</v>
      </c>
      <c r="C11" s="53" t="s">
        <v>11</v>
      </c>
      <c r="D11" s="53">
        <v>4284993.5999999996</v>
      </c>
      <c r="E11" s="53">
        <f>'[4]структура доходов'!D8</f>
        <v>4372707.0999999996</v>
      </c>
      <c r="G11" s="12"/>
    </row>
    <row r="12" spans="1:7" s="16" customFormat="1" ht="16.5" customHeight="1" x14ac:dyDescent="0.2">
      <c r="A12" s="51">
        <v>2.2000000000000002</v>
      </c>
      <c r="B12" s="52" t="s">
        <v>95</v>
      </c>
      <c r="C12" s="55" t="s">
        <v>11</v>
      </c>
      <c r="D12" s="53">
        <v>4973195.9000000004</v>
      </c>
      <c r="E12" s="53">
        <v>4890515.7</v>
      </c>
      <c r="G12" s="12"/>
    </row>
    <row r="13" spans="1:7" s="16" customFormat="1" ht="47.25" customHeight="1" x14ac:dyDescent="0.2">
      <c r="A13" s="56"/>
      <c r="B13" s="57" t="s">
        <v>106</v>
      </c>
      <c r="C13" s="58" t="s">
        <v>11</v>
      </c>
      <c r="D13" s="59">
        <v>4534761.4000000004</v>
      </c>
      <c r="E13" s="59">
        <v>4473593.0999999996</v>
      </c>
      <c r="G13" s="12"/>
    </row>
    <row r="14" spans="1:7" s="16" customFormat="1" ht="18" customHeight="1" x14ac:dyDescent="0.2">
      <c r="A14" s="48" t="s">
        <v>66</v>
      </c>
      <c r="B14" s="49" t="s">
        <v>97</v>
      </c>
      <c r="C14" s="54" t="s">
        <v>11</v>
      </c>
      <c r="D14" s="54">
        <f>D15+D23</f>
        <v>9301749.5</v>
      </c>
      <c r="E14" s="54">
        <f>E15+E23</f>
        <v>9441968.0999999996</v>
      </c>
      <c r="G14" s="12"/>
    </row>
    <row r="15" spans="1:7" s="18" customFormat="1" ht="25.5" x14ac:dyDescent="0.2">
      <c r="A15" s="51">
        <v>3.1</v>
      </c>
      <c r="B15" s="52" t="s">
        <v>98</v>
      </c>
      <c r="C15" s="53" t="s">
        <v>11</v>
      </c>
      <c r="D15" s="53">
        <v>9138035.5</v>
      </c>
      <c r="E15" s="53">
        <v>9258230.5</v>
      </c>
      <c r="G15" s="20"/>
    </row>
    <row r="16" spans="1:7" s="22" customFormat="1" x14ac:dyDescent="0.2">
      <c r="A16" s="60" t="s">
        <v>101</v>
      </c>
      <c r="B16" s="61" t="s">
        <v>99</v>
      </c>
      <c r="C16" s="62" t="s">
        <v>11</v>
      </c>
      <c r="D16" s="62">
        <v>1659389.8</v>
      </c>
      <c r="E16" s="62">
        <v>1763630.3</v>
      </c>
      <c r="G16" s="20"/>
    </row>
    <row r="17" spans="1:8" s="22" customFormat="1" x14ac:dyDescent="0.2">
      <c r="A17" s="60"/>
      <c r="B17" s="57" t="s">
        <v>100</v>
      </c>
      <c r="C17" s="59" t="s">
        <v>11</v>
      </c>
      <c r="D17" s="59">
        <v>763089.8</v>
      </c>
      <c r="E17" s="59">
        <v>870585</v>
      </c>
      <c r="G17" s="20"/>
    </row>
    <row r="18" spans="1:8" s="18" customFormat="1" x14ac:dyDescent="0.2">
      <c r="A18" s="60" t="s">
        <v>102</v>
      </c>
      <c r="B18" s="61" t="s">
        <v>36</v>
      </c>
      <c r="C18" s="62" t="s">
        <v>11</v>
      </c>
      <c r="D18" s="62">
        <v>4349987</v>
      </c>
      <c r="E18" s="62">
        <v>4347431.4000000004</v>
      </c>
    </row>
    <row r="19" spans="1:8" s="18" customFormat="1" x14ac:dyDescent="0.2">
      <c r="A19" s="60" t="s">
        <v>103</v>
      </c>
      <c r="B19" s="61" t="s">
        <v>38</v>
      </c>
      <c r="C19" s="62" t="s">
        <v>11</v>
      </c>
      <c r="D19" s="62">
        <v>1310300</v>
      </c>
      <c r="E19" s="62">
        <v>1312092.3999999999</v>
      </c>
    </row>
    <row r="20" spans="1:8" s="18" customFormat="1" x14ac:dyDescent="0.2">
      <c r="A20" s="60" t="s">
        <v>104</v>
      </c>
      <c r="B20" s="63" t="s">
        <v>40</v>
      </c>
      <c r="C20" s="62" t="s">
        <v>11</v>
      </c>
      <c r="D20" s="62">
        <v>1116356.3999999999</v>
      </c>
      <c r="E20" s="62">
        <v>1116327.8</v>
      </c>
    </row>
    <row r="21" spans="1:8" s="18" customFormat="1" ht="15.75" x14ac:dyDescent="0.2">
      <c r="A21" s="60" t="s">
        <v>105</v>
      </c>
      <c r="B21" s="61" t="s">
        <v>63</v>
      </c>
      <c r="C21" s="62" t="s">
        <v>11</v>
      </c>
      <c r="D21" s="62">
        <v>702002.3</v>
      </c>
      <c r="E21" s="62">
        <v>718748.60000000009</v>
      </c>
      <c r="G21" s="20"/>
      <c r="H21" s="29"/>
    </row>
    <row r="22" spans="1:8" s="22" customFormat="1" ht="25.5" x14ac:dyDescent="0.2">
      <c r="A22" s="56"/>
      <c r="B22" s="57" t="s">
        <v>110</v>
      </c>
      <c r="C22" s="59" t="s">
        <v>11</v>
      </c>
      <c r="D22" s="59">
        <v>301316.30000000005</v>
      </c>
      <c r="E22" s="59">
        <v>305667.40000000002</v>
      </c>
    </row>
    <row r="23" spans="1:8" s="22" customFormat="1" ht="15" customHeight="1" x14ac:dyDescent="0.2">
      <c r="A23" s="51">
        <v>3.2</v>
      </c>
      <c r="B23" s="52" t="s">
        <v>63</v>
      </c>
      <c r="C23" s="53" t="s">
        <v>11</v>
      </c>
      <c r="D23" s="53">
        <v>163714</v>
      </c>
      <c r="E23" s="53">
        <v>183737.60000000001</v>
      </c>
      <c r="G23" s="20"/>
    </row>
    <row r="24" spans="1:8" s="22" customFormat="1" x14ac:dyDescent="0.2">
      <c r="A24" s="51" t="s">
        <v>68</v>
      </c>
      <c r="B24" s="52" t="s">
        <v>107</v>
      </c>
      <c r="C24" s="62" t="s">
        <v>11</v>
      </c>
      <c r="D24" s="62">
        <v>-43560</v>
      </c>
      <c r="E24" s="62">
        <v>-178745.3</v>
      </c>
    </row>
    <row r="25" spans="1:8" x14ac:dyDescent="0.2">
      <c r="A25" s="36"/>
      <c r="B25" s="45"/>
      <c r="D25" s="37"/>
    </row>
    <row r="26" spans="1:8" x14ac:dyDescent="0.2">
      <c r="A26" s="36"/>
      <c r="B26" s="45"/>
      <c r="D26" s="37"/>
    </row>
    <row r="27" spans="1:8" x14ac:dyDescent="0.2">
      <c r="A27" s="36"/>
      <c r="B27" s="45"/>
      <c r="D27" s="37"/>
    </row>
    <row r="28" spans="1:8" x14ac:dyDescent="0.2">
      <c r="A28" s="36"/>
      <c r="B28" s="45"/>
      <c r="D28" s="37"/>
    </row>
    <row r="29" spans="1:8" x14ac:dyDescent="0.2">
      <c r="A29" s="36"/>
      <c r="B29" s="45"/>
      <c r="D29" s="37"/>
    </row>
    <row r="30" spans="1:8" x14ac:dyDescent="0.2">
      <c r="A30" s="36"/>
      <c r="B30" s="45"/>
      <c r="D30" s="37"/>
    </row>
    <row r="31" spans="1:8" x14ac:dyDescent="0.2">
      <c r="A31" s="36"/>
      <c r="B31" s="45"/>
      <c r="D31" s="37"/>
    </row>
    <row r="32" spans="1:8" x14ac:dyDescent="0.2">
      <c r="A32" s="36"/>
      <c r="B32" s="45"/>
      <c r="D32" s="37"/>
    </row>
  </sheetData>
  <mergeCells count="8">
    <mergeCell ref="A2:E2"/>
    <mergeCell ref="C3:E3"/>
    <mergeCell ref="A4:A6"/>
    <mergeCell ref="B4:B6"/>
    <mergeCell ref="C4:C6"/>
    <mergeCell ref="D4:E4"/>
    <mergeCell ref="D5:D6"/>
    <mergeCell ref="E5:E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2:M56"/>
  <sheetViews>
    <sheetView zoomScaleNormal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L11" sqref="L11"/>
    </sheetView>
  </sheetViews>
  <sheetFormatPr defaultColWidth="9.140625" defaultRowHeight="12.75" outlineLevelRow="1" x14ac:dyDescent="0.2"/>
  <cols>
    <col min="1" max="1" width="5.42578125" style="1" customWidth="1"/>
    <col min="2" max="2" width="27.28515625" style="2" customWidth="1"/>
    <col min="3" max="3" width="12.7109375" style="36" customWidth="1"/>
    <col min="4" max="4" width="16.7109375" style="39" customWidth="1"/>
    <col min="5" max="5" width="13.5703125" style="37" customWidth="1"/>
    <col min="6" max="6" width="12.140625" style="37" customWidth="1"/>
    <col min="7" max="7" width="10" style="37" customWidth="1"/>
    <col min="8" max="8" width="11.140625" style="39" customWidth="1"/>
    <col min="9" max="9" width="9.42578125" style="39" customWidth="1"/>
    <col min="10" max="10" width="6.28515625" style="2" customWidth="1"/>
    <col min="11" max="11" width="13.140625" style="2" customWidth="1"/>
    <col min="12" max="12" width="14" style="2" customWidth="1"/>
    <col min="13" max="16384" width="9.140625" style="2"/>
  </cols>
  <sheetData>
    <row r="2" spans="1:12" ht="54.75" customHeight="1" x14ac:dyDescent="0.2">
      <c r="B2" s="124" t="s">
        <v>0</v>
      </c>
      <c r="C2" s="124"/>
      <c r="D2" s="124"/>
      <c r="E2" s="124"/>
      <c r="F2" s="124"/>
      <c r="G2" s="124"/>
      <c r="H2" s="124"/>
      <c r="I2" s="124"/>
    </row>
    <row r="3" spans="1:12" ht="19.5" customHeight="1" x14ac:dyDescent="0.2">
      <c r="B3" s="3"/>
      <c r="C3" s="125" t="s">
        <v>1</v>
      </c>
      <c r="D3" s="125"/>
      <c r="E3" s="125"/>
      <c r="F3" s="125"/>
      <c r="G3" s="125"/>
      <c r="H3" s="125"/>
      <c r="I3" s="3"/>
    </row>
    <row r="4" spans="1:12" ht="24.75" customHeight="1" x14ac:dyDescent="0.2">
      <c r="A4" s="115" t="s">
        <v>2</v>
      </c>
      <c r="B4" s="117" t="s">
        <v>3</v>
      </c>
      <c r="C4" s="119" t="s">
        <v>4</v>
      </c>
      <c r="D4" s="121" t="s">
        <v>5</v>
      </c>
      <c r="E4" s="121"/>
      <c r="F4" s="121"/>
      <c r="G4" s="121"/>
      <c r="H4" s="121" t="s">
        <v>6</v>
      </c>
      <c r="I4" s="121"/>
      <c r="K4" s="4"/>
    </row>
    <row r="5" spans="1:12" ht="33.75" customHeight="1" x14ac:dyDescent="0.2">
      <c r="A5" s="116"/>
      <c r="B5" s="118"/>
      <c r="C5" s="120"/>
      <c r="D5" s="121" t="s">
        <v>7</v>
      </c>
      <c r="E5" s="121" t="s">
        <v>8</v>
      </c>
      <c r="F5" s="121" t="s">
        <v>9</v>
      </c>
      <c r="G5" s="121"/>
      <c r="H5" s="121" t="s">
        <v>10</v>
      </c>
      <c r="I5" s="121"/>
    </row>
    <row r="6" spans="1:12" s="7" customFormat="1" ht="39.75" customHeight="1" x14ac:dyDescent="0.2">
      <c r="A6" s="116"/>
      <c r="B6" s="118"/>
      <c r="C6" s="120"/>
      <c r="D6" s="121"/>
      <c r="E6" s="121"/>
      <c r="F6" s="5" t="s">
        <v>11</v>
      </c>
      <c r="G6" s="6" t="s">
        <v>12</v>
      </c>
      <c r="H6" s="5" t="s">
        <v>11</v>
      </c>
      <c r="I6" s="6" t="s">
        <v>12</v>
      </c>
    </row>
    <row r="7" spans="1:12" s="10" customFormat="1" ht="34.5" customHeight="1" x14ac:dyDescent="0.2">
      <c r="A7" s="8" t="s">
        <v>13</v>
      </c>
      <c r="B7" s="9" t="s">
        <v>14</v>
      </c>
      <c r="C7" s="6">
        <f>C8</f>
        <v>4252406</v>
      </c>
      <c r="D7" s="6">
        <f>D8</f>
        <v>4284993.5999999996</v>
      </c>
      <c r="E7" s="6">
        <f>E8</f>
        <v>4372707.0999999996</v>
      </c>
      <c r="F7" s="6">
        <f>E7-D7</f>
        <v>87713.5</v>
      </c>
      <c r="G7" s="6">
        <f>E7/D7*100-100</f>
        <v>2.0469925556014772</v>
      </c>
      <c r="H7" s="6">
        <f t="shared" ref="H7:H47" si="0">E7-C7</f>
        <v>120301.09999999963</v>
      </c>
      <c r="I7" s="6">
        <f>E7/C7*100-100</f>
        <v>2.8290125637109753</v>
      </c>
      <c r="K7" s="11"/>
      <c r="L7" s="12"/>
    </row>
    <row r="8" spans="1:12" s="16" customFormat="1" ht="48" customHeight="1" x14ac:dyDescent="0.2">
      <c r="A8" s="13" t="s">
        <v>15</v>
      </c>
      <c r="B8" s="14" t="s">
        <v>16</v>
      </c>
      <c r="C8" s="15">
        <v>4252406</v>
      </c>
      <c r="D8" s="15">
        <v>4284993.5999999996</v>
      </c>
      <c r="E8" s="15">
        <f>'[4]структура доходов'!D8</f>
        <v>4372707.0999999996</v>
      </c>
      <c r="F8" s="15">
        <f t="shared" ref="F8:F47" si="1">E8-D8</f>
        <v>87713.5</v>
      </c>
      <c r="G8" s="15">
        <f t="shared" ref="G8:G47" si="2">E8/D8*100-100</f>
        <v>2.0469925556014772</v>
      </c>
      <c r="H8" s="15">
        <f t="shared" si="0"/>
        <v>120301.09999999963</v>
      </c>
      <c r="I8" s="15">
        <f t="shared" ref="I8:I47" si="3">E8/C8*100-100</f>
        <v>2.8290125637109753</v>
      </c>
      <c r="K8" s="11"/>
      <c r="L8" s="12"/>
    </row>
    <row r="9" spans="1:12" s="16" customFormat="1" ht="35.25" customHeight="1" x14ac:dyDescent="0.2">
      <c r="A9" s="13" t="s">
        <v>17</v>
      </c>
      <c r="B9" s="14" t="s">
        <v>18</v>
      </c>
      <c r="C9" s="17">
        <f>ROUND(C46/C47,3)</f>
        <v>0.57399999999999995</v>
      </c>
      <c r="D9" s="17">
        <f>ROUND(D46/D47,3)</f>
        <v>0.50800000000000001</v>
      </c>
      <c r="E9" s="43">
        <f>ROUND(E46/E47,3)</f>
        <v>0.50700000000000001</v>
      </c>
      <c r="F9" s="17"/>
      <c r="G9" s="17">
        <f>E9-D9</f>
        <v>-1.0000000000000009E-3</v>
      </c>
      <c r="H9" s="17"/>
      <c r="I9" s="17">
        <f>E9-C9</f>
        <v>-6.6999999999999948E-2</v>
      </c>
      <c r="K9" s="11"/>
      <c r="L9" s="12"/>
    </row>
    <row r="10" spans="1:12" s="18" customFormat="1" ht="63" customHeight="1" x14ac:dyDescent="0.2">
      <c r="A10" s="8" t="s">
        <v>19</v>
      </c>
      <c r="B10" s="9" t="s">
        <v>20</v>
      </c>
      <c r="C10" s="6">
        <f>SUM(C11,C18:C21)</f>
        <v>7925888.5</v>
      </c>
      <c r="D10" s="6">
        <f>SUM(D11,D18:D21)</f>
        <v>9138035.5</v>
      </c>
      <c r="E10" s="6">
        <f>SUM(E11,E18:E21)</f>
        <v>9258230.5</v>
      </c>
      <c r="F10" s="6">
        <f t="shared" si="1"/>
        <v>120195</v>
      </c>
      <c r="G10" s="6">
        <f t="shared" si="2"/>
        <v>1.3153264725224574</v>
      </c>
      <c r="H10" s="6">
        <f t="shared" si="0"/>
        <v>1332342</v>
      </c>
      <c r="I10" s="6">
        <f t="shared" si="3"/>
        <v>16.810001806106655</v>
      </c>
      <c r="K10" s="19"/>
      <c r="L10" s="20"/>
    </row>
    <row r="11" spans="1:12" s="22" customFormat="1" ht="25.5" customHeight="1" x14ac:dyDescent="0.2">
      <c r="A11" s="21" t="s">
        <v>21</v>
      </c>
      <c r="B11" s="9" t="s">
        <v>22</v>
      </c>
      <c r="C11" s="6">
        <f>SUM(C12,C15:C17)</f>
        <v>1509587.6</v>
      </c>
      <c r="D11" s="6">
        <f>SUM(D12,D15:D17)</f>
        <v>1659389.8</v>
      </c>
      <c r="E11" s="6">
        <f>SUM(E12,E15:E17)</f>
        <v>1763630.3</v>
      </c>
      <c r="F11" s="6">
        <f t="shared" si="1"/>
        <v>104240.5</v>
      </c>
      <c r="G11" s="6">
        <f t="shared" si="2"/>
        <v>6.2818573429823488</v>
      </c>
      <c r="H11" s="6">
        <f t="shared" si="0"/>
        <v>254042.69999999995</v>
      </c>
      <c r="I11" s="6">
        <f t="shared" si="3"/>
        <v>16.828615974323057</v>
      </c>
      <c r="K11" s="19"/>
      <c r="L11" s="20"/>
    </row>
    <row r="12" spans="1:12" s="22" customFormat="1" ht="21" customHeight="1" x14ac:dyDescent="0.2">
      <c r="A12" s="13" t="s">
        <v>23</v>
      </c>
      <c r="B12" s="14" t="s">
        <v>24</v>
      </c>
      <c r="C12" s="15">
        <f>C13+C14</f>
        <v>775337.5</v>
      </c>
      <c r="D12" s="15">
        <v>763089.8</v>
      </c>
      <c r="E12" s="15">
        <f>SUM(E13:E14)</f>
        <v>870585</v>
      </c>
      <c r="F12" s="15">
        <f t="shared" si="1"/>
        <v>107495.19999999995</v>
      </c>
      <c r="G12" s="15">
        <f t="shared" si="2"/>
        <v>14.086834865306798</v>
      </c>
      <c r="H12" s="15">
        <f t="shared" si="0"/>
        <v>95247.5</v>
      </c>
      <c r="I12" s="15">
        <f t="shared" si="3"/>
        <v>12.28465023296306</v>
      </c>
      <c r="K12" s="19"/>
      <c r="L12" s="20"/>
    </row>
    <row r="13" spans="1:12" s="22" customFormat="1" ht="22.5" hidden="1" customHeight="1" outlineLevel="1" x14ac:dyDescent="0.2">
      <c r="A13" s="23" t="s">
        <v>25</v>
      </c>
      <c r="B13" s="24" t="s">
        <v>26</v>
      </c>
      <c r="C13" s="44">
        <v>663816.1</v>
      </c>
      <c r="D13" s="44">
        <v>655004.19999999995</v>
      </c>
      <c r="E13" s="25">
        <f>SUMPRODUCT(([4]расходы!$B$7:$B$36='доходы и расходы (2)'!$B13)*([4]расходы!$E$7:$E$36))</f>
        <v>753177.1</v>
      </c>
      <c r="F13" s="25">
        <f t="shared" si="1"/>
        <v>98172.900000000023</v>
      </c>
      <c r="G13" s="25">
        <f t="shared" si="2"/>
        <v>14.988132900521862</v>
      </c>
      <c r="H13" s="26">
        <f t="shared" si="0"/>
        <v>89361</v>
      </c>
      <c r="I13" s="26">
        <f t="shared" si="3"/>
        <v>13.461710253788667</v>
      </c>
      <c r="K13" s="19"/>
    </row>
    <row r="14" spans="1:12" s="22" customFormat="1" ht="25.5" hidden="1" customHeight="1" outlineLevel="1" x14ac:dyDescent="0.2">
      <c r="A14" s="23" t="s">
        <v>27</v>
      </c>
      <c r="B14" s="27" t="s">
        <v>28</v>
      </c>
      <c r="C14" s="44">
        <v>111521.4</v>
      </c>
      <c r="D14" s="44">
        <v>108085.6</v>
      </c>
      <c r="E14" s="25">
        <f>SUMPRODUCT(([4]расходы!$B$7:$B$36='доходы и расходы (2)'!$B14)*([4]расходы!$E$7:$E$36))</f>
        <v>117407.9</v>
      </c>
      <c r="F14" s="25">
        <f t="shared" si="1"/>
        <v>9322.2999999999884</v>
      </c>
      <c r="G14" s="25">
        <f t="shared" si="2"/>
        <v>8.6249232090121097</v>
      </c>
      <c r="H14" s="26">
        <f t="shared" si="0"/>
        <v>5886.5</v>
      </c>
      <c r="I14" s="26">
        <f t="shared" si="3"/>
        <v>5.278359131072591</v>
      </c>
      <c r="K14" s="19"/>
    </row>
    <row r="15" spans="1:12" s="22" customFormat="1" ht="29.25" customHeight="1" collapsed="1" x14ac:dyDescent="0.2">
      <c r="A15" s="13" t="s">
        <v>29</v>
      </c>
      <c r="B15" s="14" t="s">
        <v>30</v>
      </c>
      <c r="C15" s="15">
        <v>64303.7</v>
      </c>
      <c r="D15" s="15">
        <v>63000</v>
      </c>
      <c r="E15" s="15">
        <f>SUMPRODUCT(([4]расходы!$B$7:$B$36='доходы и расходы (2)'!$B15)*([4]расходы!$E$7:$E$36))</f>
        <v>61437.2</v>
      </c>
      <c r="F15" s="15">
        <f t="shared" si="1"/>
        <v>-1562.8000000000029</v>
      </c>
      <c r="G15" s="15">
        <f t="shared" si="2"/>
        <v>-2.4806349206349267</v>
      </c>
      <c r="H15" s="15">
        <f t="shared" si="0"/>
        <v>-2866.5</v>
      </c>
      <c r="I15" s="15">
        <f t="shared" si="3"/>
        <v>-4.4577528198221898</v>
      </c>
      <c r="K15" s="19"/>
    </row>
    <row r="16" spans="1:12" s="22" customFormat="1" ht="29.25" customHeight="1" x14ac:dyDescent="0.2">
      <c r="A16" s="13" t="s">
        <v>31</v>
      </c>
      <c r="B16" s="14" t="s">
        <v>32</v>
      </c>
      <c r="C16" s="15">
        <v>534827.4</v>
      </c>
      <c r="D16" s="15">
        <v>696800</v>
      </c>
      <c r="E16" s="15">
        <f>SUMPRODUCT(([4]расходы!$B$7:$B$36='доходы и расходы (2)'!$B16)*([4]расходы!$E$7:$E$36))</f>
        <v>696720.9</v>
      </c>
      <c r="F16" s="15">
        <f t="shared" si="1"/>
        <v>-79.099999999976717</v>
      </c>
      <c r="G16" s="15">
        <f t="shared" si="2"/>
        <v>-1.1351894374271865E-2</v>
      </c>
      <c r="H16" s="15">
        <f t="shared" si="0"/>
        <v>161893.5</v>
      </c>
      <c r="I16" s="15">
        <f t="shared" si="3"/>
        <v>30.270232976096594</v>
      </c>
      <c r="K16" s="19"/>
    </row>
    <row r="17" spans="1:13" s="22" customFormat="1" ht="52.5" customHeight="1" x14ac:dyDescent="0.2">
      <c r="A17" s="13" t="s">
        <v>33</v>
      </c>
      <c r="B17" s="14" t="s">
        <v>34</v>
      </c>
      <c r="C17" s="15">
        <v>135119</v>
      </c>
      <c r="D17" s="15">
        <v>136500</v>
      </c>
      <c r="E17" s="15">
        <f>SUMPRODUCT(([4]расходы!$B$7:$B$36='доходы и расходы (2)'!$B17)*([4]расходы!$E$7:$E$36))</f>
        <v>134887.20000000001</v>
      </c>
      <c r="F17" s="15">
        <f t="shared" si="1"/>
        <v>-1612.7999999999884</v>
      </c>
      <c r="G17" s="15">
        <f t="shared" si="2"/>
        <v>-1.1815384615384517</v>
      </c>
      <c r="H17" s="15">
        <f t="shared" si="0"/>
        <v>-231.79999999998836</v>
      </c>
      <c r="I17" s="15">
        <f t="shared" si="3"/>
        <v>-0.17155248336651141</v>
      </c>
      <c r="K17" s="19"/>
    </row>
    <row r="18" spans="1:13" s="18" customFormat="1" ht="21" customHeight="1" x14ac:dyDescent="0.2">
      <c r="A18" s="21" t="s">
        <v>35</v>
      </c>
      <c r="B18" s="9" t="s">
        <v>36</v>
      </c>
      <c r="C18" s="6">
        <v>3911802.6</v>
      </c>
      <c r="D18" s="6">
        <v>4349987</v>
      </c>
      <c r="E18" s="6">
        <f>SUMPRODUCT(([4]расходы!$B$7:$B$36='доходы и расходы (2)'!$B18)*([4]расходы!$E$7:$E$36))</f>
        <v>4347431.4000000004</v>
      </c>
      <c r="F18" s="6">
        <f t="shared" si="1"/>
        <v>-2555.5999999996275</v>
      </c>
      <c r="G18" s="6">
        <f t="shared" si="2"/>
        <v>-5.8749600860863893E-2</v>
      </c>
      <c r="H18" s="6">
        <f t="shared" si="0"/>
        <v>435628.80000000028</v>
      </c>
      <c r="I18" s="6">
        <f t="shared" si="3"/>
        <v>11.136267458894793</v>
      </c>
      <c r="K18" s="19"/>
    </row>
    <row r="19" spans="1:13" s="18" customFormat="1" ht="30" customHeight="1" x14ac:dyDescent="0.2">
      <c r="A19" s="21" t="s">
        <v>37</v>
      </c>
      <c r="B19" s="9" t="s">
        <v>38</v>
      </c>
      <c r="C19" s="6">
        <v>1146895.3999999999</v>
      </c>
      <c r="D19" s="6">
        <v>1310300</v>
      </c>
      <c r="E19" s="6">
        <f>SUMPRODUCT(([4]расходы!$B$7:$B$36='доходы и расходы (2)'!$B19)*([4]расходы!$E$7:$E$36))</f>
        <v>1312092.3999999999</v>
      </c>
      <c r="F19" s="6">
        <f t="shared" si="1"/>
        <v>1792.3999999999069</v>
      </c>
      <c r="G19" s="6">
        <f t="shared" si="2"/>
        <v>0.1367931008166039</v>
      </c>
      <c r="H19" s="6">
        <f t="shared" si="0"/>
        <v>165197</v>
      </c>
      <c r="I19" s="6">
        <f t="shared" si="3"/>
        <v>14.403841884796137</v>
      </c>
      <c r="K19" s="19"/>
    </row>
    <row r="20" spans="1:13" s="18" customFormat="1" ht="30.75" customHeight="1" x14ac:dyDescent="0.2">
      <c r="A20" s="21" t="s">
        <v>39</v>
      </c>
      <c r="B20" s="28" t="s">
        <v>40</v>
      </c>
      <c r="C20" s="6">
        <v>819779.9</v>
      </c>
      <c r="D20" s="6">
        <v>1116356.3999999999</v>
      </c>
      <c r="E20" s="6">
        <f>SUMPRODUCT(([4]расходы!$B$7:$B$36='доходы и расходы (2)'!$B20)*([4]расходы!$E$7:$E$36))</f>
        <v>1116327.8</v>
      </c>
      <c r="F20" s="6">
        <f t="shared" si="1"/>
        <v>-28.599999999860302</v>
      </c>
      <c r="G20" s="6">
        <f t="shared" si="2"/>
        <v>-2.5619058572914355E-3</v>
      </c>
      <c r="H20" s="6">
        <f t="shared" si="0"/>
        <v>296547.90000000002</v>
      </c>
      <c r="I20" s="6">
        <f t="shared" si="3"/>
        <v>36.174087703296948</v>
      </c>
      <c r="K20" s="19"/>
    </row>
    <row r="21" spans="1:13" s="18" customFormat="1" ht="30.75" customHeight="1" x14ac:dyDescent="0.2">
      <c r="A21" s="21" t="s">
        <v>41</v>
      </c>
      <c r="B21" s="9" t="s">
        <v>42</v>
      </c>
      <c r="C21" s="6">
        <f>C23+C24+C32+C33+C29</f>
        <v>537822.99999999988</v>
      </c>
      <c r="D21" s="6">
        <f>D23+D24+D29+D32+D33</f>
        <v>702002.3</v>
      </c>
      <c r="E21" s="6">
        <f>E23+E24+E29+E32+E33</f>
        <v>718748.60000000009</v>
      </c>
      <c r="F21" s="6">
        <f t="shared" si="1"/>
        <v>16746.300000000047</v>
      </c>
      <c r="G21" s="6">
        <f t="shared" si="2"/>
        <v>2.3855050047557</v>
      </c>
      <c r="H21" s="6">
        <f t="shared" si="0"/>
        <v>180925.60000000021</v>
      </c>
      <c r="I21" s="6">
        <f t="shared" si="3"/>
        <v>33.640361234086356</v>
      </c>
      <c r="K21" s="19"/>
      <c r="L21" s="20"/>
      <c r="M21" s="29"/>
    </row>
    <row r="22" spans="1:13" s="22" customFormat="1" ht="30" customHeight="1" x14ac:dyDescent="0.2">
      <c r="A22" s="13" t="s">
        <v>43</v>
      </c>
      <c r="B22" s="14" t="s">
        <v>44</v>
      </c>
      <c r="C22" s="15">
        <f>SUM(C23:C24)</f>
        <v>186580.69999999998</v>
      </c>
      <c r="D22" s="15">
        <f>SUM(D23:D24)</f>
        <v>301316.30000000005</v>
      </c>
      <c r="E22" s="15">
        <f>SUM(E23:E24)</f>
        <v>305667.40000000002</v>
      </c>
      <c r="F22" s="15">
        <f t="shared" si="1"/>
        <v>4351.0999999999767</v>
      </c>
      <c r="G22" s="15">
        <f t="shared" si="2"/>
        <v>1.4440307411182118</v>
      </c>
      <c r="H22" s="15">
        <f t="shared" si="0"/>
        <v>119086.70000000004</v>
      </c>
      <c r="I22" s="15">
        <f t="shared" si="3"/>
        <v>63.825840507619517</v>
      </c>
      <c r="K22" s="19"/>
    </row>
    <row r="23" spans="1:13" s="22" customFormat="1" ht="33.75" customHeight="1" x14ac:dyDescent="0.2">
      <c r="A23" s="13" t="s">
        <v>45</v>
      </c>
      <c r="B23" s="14" t="s">
        <v>46</v>
      </c>
      <c r="C23" s="15">
        <v>45107.4</v>
      </c>
      <c r="D23" s="15">
        <v>72235.5</v>
      </c>
      <c r="E23" s="15">
        <f>SUMPRODUCT(([4]расходы!$B$7:$B$36='доходы и расходы (2)'!$B23)*([4]расходы!$E$7:$E$36))</f>
        <v>80523.899999999994</v>
      </c>
      <c r="F23" s="15">
        <f t="shared" si="1"/>
        <v>8288.3999999999942</v>
      </c>
      <c r="G23" s="15">
        <f t="shared" si="2"/>
        <v>11.474136677949204</v>
      </c>
      <c r="H23" s="15">
        <f t="shared" si="0"/>
        <v>35416.499999999993</v>
      </c>
      <c r="I23" s="15">
        <f t="shared" si="3"/>
        <v>78.515941951874822</v>
      </c>
      <c r="K23" s="19"/>
    </row>
    <row r="24" spans="1:13" s="22" customFormat="1" ht="33.75" customHeight="1" x14ac:dyDescent="0.2">
      <c r="A24" s="30" t="s">
        <v>47</v>
      </c>
      <c r="B24" s="14" t="s">
        <v>48</v>
      </c>
      <c r="C24" s="15">
        <f>SUM(C25:C28)</f>
        <v>141473.29999999999</v>
      </c>
      <c r="D24" s="15">
        <f>SUM(D25:D28)</f>
        <v>229080.80000000002</v>
      </c>
      <c r="E24" s="15">
        <f>SUM(E25:E28)</f>
        <v>225143.5</v>
      </c>
      <c r="F24" s="15">
        <f t="shared" si="1"/>
        <v>-3937.3000000000175</v>
      </c>
      <c r="G24" s="15">
        <f t="shared" si="2"/>
        <v>-1.7187385411610308</v>
      </c>
      <c r="H24" s="15">
        <f t="shared" si="0"/>
        <v>83670.200000000012</v>
      </c>
      <c r="I24" s="15">
        <f t="shared" si="3"/>
        <v>59.142043056887758</v>
      </c>
      <c r="K24" s="19"/>
      <c r="L24" s="20"/>
    </row>
    <row r="25" spans="1:13" s="22" customFormat="1" ht="26.25" customHeight="1" x14ac:dyDescent="0.2">
      <c r="A25" s="31" t="s">
        <v>49</v>
      </c>
      <c r="B25" s="14" t="s">
        <v>50</v>
      </c>
      <c r="C25" s="15">
        <v>4017.7</v>
      </c>
      <c r="D25" s="15">
        <v>5885</v>
      </c>
      <c r="E25" s="15">
        <f>SUMPRODUCT(([4]расходы!$B$7:$B$36='доходы и расходы (2)'!$B25)*([4]расходы!$E$7:$E$36))</f>
        <v>5917</v>
      </c>
      <c r="F25" s="15">
        <f t="shared" si="1"/>
        <v>32</v>
      </c>
      <c r="G25" s="15">
        <f t="shared" si="2"/>
        <v>0.54375531011045553</v>
      </c>
      <c r="H25" s="15">
        <f t="shared" si="0"/>
        <v>1899.3000000000002</v>
      </c>
      <c r="I25" s="15">
        <v>100</v>
      </c>
      <c r="K25" s="19"/>
    </row>
    <row r="26" spans="1:13" s="22" customFormat="1" ht="30" customHeight="1" x14ac:dyDescent="0.2">
      <c r="A26" s="31" t="s">
        <v>51</v>
      </c>
      <c r="B26" s="14" t="s">
        <v>52</v>
      </c>
      <c r="C26" s="15">
        <v>45690.400000000001</v>
      </c>
      <c r="D26" s="15">
        <v>70265</v>
      </c>
      <c r="E26" s="15">
        <f>SUMPRODUCT(([4]расходы!$B$7:$B$36='доходы и расходы (2)'!$B26)*([4]расходы!$E$7:$E$36))</f>
        <v>66292.800000000003</v>
      </c>
      <c r="F26" s="15">
        <f t="shared" si="1"/>
        <v>-3972.1999999999971</v>
      </c>
      <c r="G26" s="15">
        <f t="shared" si="2"/>
        <v>-5.6531701416067648</v>
      </c>
      <c r="H26" s="15">
        <f t="shared" si="0"/>
        <v>20602.400000000001</v>
      </c>
      <c r="I26" s="15">
        <f t="shared" si="3"/>
        <v>45.091310209584492</v>
      </c>
      <c r="K26" s="19"/>
    </row>
    <row r="27" spans="1:13" s="22" customFormat="1" ht="29.25" customHeight="1" x14ac:dyDescent="0.2">
      <c r="A27" s="31" t="s">
        <v>53</v>
      </c>
      <c r="B27" s="14" t="s">
        <v>54</v>
      </c>
      <c r="C27" s="15">
        <v>10404.9</v>
      </c>
      <c r="D27" s="15">
        <v>5530.1</v>
      </c>
      <c r="E27" s="15">
        <f>SUMPRODUCT(([4]расходы!$B$7:$B$36='доходы и расходы (2)'!$B27)*([4]расходы!$E$7:$E$36))</f>
        <v>5530</v>
      </c>
      <c r="F27" s="15">
        <f t="shared" si="1"/>
        <v>-0.1000000000003638</v>
      </c>
      <c r="G27" s="15">
        <f t="shared" si="2"/>
        <v>-1.8082855644649953E-3</v>
      </c>
      <c r="H27" s="15">
        <f t="shared" si="0"/>
        <v>-4874.8999999999996</v>
      </c>
      <c r="I27" s="15">
        <f t="shared" si="3"/>
        <v>-46.851963978510128</v>
      </c>
      <c r="K27" s="19"/>
    </row>
    <row r="28" spans="1:13" s="22" customFormat="1" ht="31.5" customHeight="1" x14ac:dyDescent="0.2">
      <c r="A28" s="31" t="s">
        <v>55</v>
      </c>
      <c r="B28" s="14" t="s">
        <v>56</v>
      </c>
      <c r="C28" s="15">
        <v>81360.3</v>
      </c>
      <c r="D28" s="15">
        <v>147400.70000000001</v>
      </c>
      <c r="E28" s="15">
        <f>SUMPRODUCT(([4]расходы!$B$7:$B$36='доходы и расходы (2)'!$B28)*([4]расходы!$E$7:$E$36))</f>
        <v>147403.70000000001</v>
      </c>
      <c r="F28" s="15">
        <f t="shared" si="1"/>
        <v>3</v>
      </c>
      <c r="G28" s="15">
        <f t="shared" si="2"/>
        <v>2.0352684892372963E-3</v>
      </c>
      <c r="H28" s="15">
        <f t="shared" si="0"/>
        <v>66043.400000000009</v>
      </c>
      <c r="I28" s="15">
        <f t="shared" si="3"/>
        <v>81.17398780486306</v>
      </c>
      <c r="K28" s="19"/>
    </row>
    <row r="29" spans="1:13" s="22" customFormat="1" ht="21" customHeight="1" x14ac:dyDescent="0.2">
      <c r="A29" s="13" t="s">
        <v>57</v>
      </c>
      <c r="B29" s="14" t="s">
        <v>58</v>
      </c>
      <c r="C29" s="15">
        <f>SUM(C30:C31)</f>
        <v>2035.7</v>
      </c>
      <c r="D29" s="15">
        <f>SUM(D30:D31)</f>
        <v>3303.2</v>
      </c>
      <c r="E29" s="15">
        <f>SUM(E30:E31)</f>
        <v>3313.1000000000004</v>
      </c>
      <c r="F29" s="15">
        <f t="shared" si="1"/>
        <v>9.9000000000005457</v>
      </c>
      <c r="G29" s="15">
        <f t="shared" si="2"/>
        <v>0.29970937272949527</v>
      </c>
      <c r="H29" s="15">
        <f t="shared" si="0"/>
        <v>1277.4000000000003</v>
      </c>
      <c r="I29" s="15">
        <f t="shared" si="3"/>
        <v>62.749914034484476</v>
      </c>
      <c r="K29" s="19"/>
      <c r="L29" s="20"/>
    </row>
    <row r="30" spans="1:13" s="22" customFormat="1" ht="21" customHeight="1" x14ac:dyDescent="0.2">
      <c r="A30" s="13" t="s">
        <v>59</v>
      </c>
      <c r="B30" s="14" t="s">
        <v>60</v>
      </c>
      <c r="C30" s="15">
        <v>1360.4</v>
      </c>
      <c r="D30" s="15">
        <v>1383.4</v>
      </c>
      <c r="E30" s="15">
        <f>SUMPRODUCT(([4]расходы!$B$7:$B$36='доходы и расходы (2)'!$B30)*([4]расходы!$E$7:$E$36))</f>
        <v>1455.2</v>
      </c>
      <c r="F30" s="15">
        <f t="shared" si="1"/>
        <v>71.799999999999955</v>
      </c>
      <c r="G30" s="15">
        <f t="shared" si="2"/>
        <v>5.190111319936392</v>
      </c>
      <c r="H30" s="15">
        <f t="shared" si="0"/>
        <v>94.799999999999955</v>
      </c>
      <c r="I30" s="15">
        <f t="shared" si="3"/>
        <v>6.9685386650985066</v>
      </c>
      <c r="K30" s="19"/>
    </row>
    <row r="31" spans="1:13" s="22" customFormat="1" ht="21" customHeight="1" x14ac:dyDescent="0.2">
      <c r="A31" s="13" t="s">
        <v>61</v>
      </c>
      <c r="B31" s="14" t="s">
        <v>62</v>
      </c>
      <c r="C31" s="15">
        <v>675.3</v>
      </c>
      <c r="D31" s="15">
        <v>1919.8</v>
      </c>
      <c r="E31" s="15">
        <f>SUMPRODUCT(([4]расходы!$B$7:$B$36='доходы и расходы (2)'!$B31)*([4]расходы!$E$7:$E$36))</f>
        <v>1857.9</v>
      </c>
      <c r="F31" s="15">
        <f t="shared" si="1"/>
        <v>-61.899999999999864</v>
      </c>
      <c r="G31" s="15">
        <f t="shared" si="2"/>
        <v>-3.2242941973122186</v>
      </c>
      <c r="H31" s="15">
        <f t="shared" si="0"/>
        <v>1182.6000000000001</v>
      </c>
      <c r="I31" s="15">
        <f t="shared" si="3"/>
        <v>175.12216792536657</v>
      </c>
      <c r="K31" s="19"/>
    </row>
    <row r="32" spans="1:13" s="22" customFormat="1" ht="21" customHeight="1" x14ac:dyDescent="0.2">
      <c r="A32" s="13" t="s">
        <v>57</v>
      </c>
      <c r="B32" s="14" t="s">
        <v>63</v>
      </c>
      <c r="C32" s="15">
        <v>311689.59999999998</v>
      </c>
      <c r="D32" s="15">
        <v>351800</v>
      </c>
      <c r="E32" s="15">
        <f>SUMPRODUCT(([4]расходы!$B$7:$B$36='доходы и расходы (2)'!$B32)*([4]расходы!$E$7:$E$36))</f>
        <v>364448.3</v>
      </c>
      <c r="F32" s="15">
        <f t="shared" si="1"/>
        <v>12648.299999999988</v>
      </c>
      <c r="G32" s="15">
        <f t="shared" si="2"/>
        <v>3.595309835133591</v>
      </c>
      <c r="H32" s="15">
        <f t="shared" si="0"/>
        <v>52758.700000000012</v>
      </c>
      <c r="I32" s="15">
        <f t="shared" si="3"/>
        <v>16.926679619724254</v>
      </c>
      <c r="K32" s="19"/>
    </row>
    <row r="33" spans="1:12" s="22" customFormat="1" ht="21" customHeight="1" x14ac:dyDescent="0.2">
      <c r="A33" s="13" t="s">
        <v>64</v>
      </c>
      <c r="B33" s="14" t="s">
        <v>65</v>
      </c>
      <c r="C33" s="15">
        <v>37517</v>
      </c>
      <c r="D33" s="15">
        <v>45582.8</v>
      </c>
      <c r="E33" s="15">
        <f>SUMPRODUCT(([4]расходы!$B$7:$B$36='доходы и расходы (2)'!$B33)*([4]расходы!$E$7:$E$36))</f>
        <v>45319.8</v>
      </c>
      <c r="F33" s="15">
        <f t="shared" si="1"/>
        <v>-263</v>
      </c>
      <c r="G33" s="15">
        <f t="shared" si="2"/>
        <v>-0.57697201576033308</v>
      </c>
      <c r="H33" s="15">
        <f t="shared" si="0"/>
        <v>7802.8000000000029</v>
      </c>
      <c r="I33" s="15">
        <f t="shared" si="3"/>
        <v>20.798038222672389</v>
      </c>
      <c r="K33" s="19"/>
    </row>
    <row r="34" spans="1:12" s="18" customFormat="1" ht="44.25" customHeight="1" x14ac:dyDescent="0.2">
      <c r="A34" s="8" t="s">
        <v>66</v>
      </c>
      <c r="B34" s="9" t="s">
        <v>67</v>
      </c>
      <c r="C34" s="6">
        <f>C7-C10</f>
        <v>-3673482.5</v>
      </c>
      <c r="D34" s="6">
        <f>D7-D10</f>
        <v>-4853041.9000000004</v>
      </c>
      <c r="E34" s="15">
        <f>E7-E10</f>
        <v>-4885523.4000000004</v>
      </c>
      <c r="F34" s="6">
        <f t="shared" si="1"/>
        <v>-32481.5</v>
      </c>
      <c r="G34" s="6">
        <f t="shared" si="2"/>
        <v>0.66930186611411102</v>
      </c>
      <c r="H34" s="6">
        <f t="shared" si="0"/>
        <v>-1212040.9000000004</v>
      </c>
      <c r="I34" s="6">
        <f t="shared" si="3"/>
        <v>32.994328950798064</v>
      </c>
      <c r="K34" s="19"/>
    </row>
    <row r="35" spans="1:12" s="22" customFormat="1" ht="30" customHeight="1" x14ac:dyDescent="0.2">
      <c r="A35" s="8" t="s">
        <v>68</v>
      </c>
      <c r="B35" s="9" t="s">
        <v>69</v>
      </c>
      <c r="C35" s="6">
        <f>SUM(C36:C38)</f>
        <v>3790108.8</v>
      </c>
      <c r="D35" s="6">
        <f>SUM(D36:D38)</f>
        <v>4973195.9000000004</v>
      </c>
      <c r="E35" s="6">
        <f>SUM(E36:E38)</f>
        <v>4890515.7</v>
      </c>
      <c r="F35" s="6">
        <f t="shared" si="1"/>
        <v>-82680.200000000186</v>
      </c>
      <c r="G35" s="6">
        <f t="shared" si="2"/>
        <v>-1.6625164514432242</v>
      </c>
      <c r="H35" s="6">
        <f t="shared" si="0"/>
        <v>1100406.9000000004</v>
      </c>
      <c r="I35" s="6">
        <f t="shared" si="3"/>
        <v>29.033649377031082</v>
      </c>
      <c r="K35" s="19"/>
      <c r="L35" s="20"/>
    </row>
    <row r="36" spans="1:12" s="22" customFormat="1" ht="78.75" customHeight="1" x14ac:dyDescent="0.2">
      <c r="A36" s="21"/>
      <c r="B36" s="14" t="s">
        <v>70</v>
      </c>
      <c r="C36" s="15">
        <v>3398146</v>
      </c>
      <c r="D36" s="15">
        <v>4534761.4000000004</v>
      </c>
      <c r="E36" s="15">
        <f>'[4]структура доходов'!D14</f>
        <v>4473593.0999999996</v>
      </c>
      <c r="F36" s="15">
        <f t="shared" si="1"/>
        <v>-61168.300000000745</v>
      </c>
      <c r="G36" s="15">
        <f t="shared" si="2"/>
        <v>-1.3488758195745589</v>
      </c>
      <c r="H36" s="15">
        <f t="shared" si="0"/>
        <v>1075447.0999999996</v>
      </c>
      <c r="I36" s="15">
        <f t="shared" si="3"/>
        <v>31.648054556808319</v>
      </c>
      <c r="K36" s="19"/>
    </row>
    <row r="37" spans="1:12" s="33" customFormat="1" ht="37.5" customHeight="1" x14ac:dyDescent="0.2">
      <c r="A37" s="32"/>
      <c r="B37" s="14" t="s">
        <v>71</v>
      </c>
      <c r="C37" s="15">
        <v>197002.9</v>
      </c>
      <c r="D37" s="15">
        <v>203653.2</v>
      </c>
      <c r="E37" s="15">
        <f>'[4]структура доходов'!D11</f>
        <v>184064.2</v>
      </c>
      <c r="F37" s="15">
        <f t="shared" si="1"/>
        <v>-19589</v>
      </c>
      <c r="G37" s="15">
        <f t="shared" si="2"/>
        <v>-9.618802945399338</v>
      </c>
      <c r="H37" s="15">
        <f t="shared" si="0"/>
        <v>-12938.699999999983</v>
      </c>
      <c r="I37" s="15">
        <f t="shared" si="3"/>
        <v>-6.567771337376243</v>
      </c>
      <c r="K37" s="19"/>
    </row>
    <row r="38" spans="1:12" s="33" customFormat="1" ht="38.25" customHeight="1" x14ac:dyDescent="0.2">
      <c r="A38" s="32"/>
      <c r="B38" s="14" t="s">
        <v>72</v>
      </c>
      <c r="C38" s="15">
        <v>194959.9</v>
      </c>
      <c r="D38" s="15">
        <v>234781.3</v>
      </c>
      <c r="E38" s="15">
        <f>'[4]структура доходов'!D12</f>
        <v>232858.4</v>
      </c>
      <c r="F38" s="15">
        <f t="shared" si="1"/>
        <v>-1922.8999999999942</v>
      </c>
      <c r="G38" s="15">
        <f t="shared" si="2"/>
        <v>-0.81901752822733442</v>
      </c>
      <c r="H38" s="15">
        <f t="shared" si="0"/>
        <v>37898.5</v>
      </c>
      <c r="I38" s="15">
        <f t="shared" si="3"/>
        <v>19.439125686872032</v>
      </c>
      <c r="K38" s="19"/>
    </row>
    <row r="39" spans="1:12" s="22" customFormat="1" ht="24" customHeight="1" x14ac:dyDescent="0.2">
      <c r="A39" s="8" t="s">
        <v>73</v>
      </c>
      <c r="B39" s="9" t="s">
        <v>74</v>
      </c>
      <c r="C39" s="6">
        <f>SUM(C40:C42)</f>
        <v>170088.5</v>
      </c>
      <c r="D39" s="6">
        <f>SUM(D40:D42)</f>
        <v>163714</v>
      </c>
      <c r="E39" s="6">
        <f>SUM(E40:E42)</f>
        <v>183737.60000000001</v>
      </c>
      <c r="F39" s="6">
        <f t="shared" si="1"/>
        <v>20023.600000000006</v>
      </c>
      <c r="G39" s="6">
        <f t="shared" si="2"/>
        <v>12.230841589601368</v>
      </c>
      <c r="H39" s="6">
        <f t="shared" si="0"/>
        <v>13649.100000000006</v>
      </c>
      <c r="I39" s="6">
        <f t="shared" si="3"/>
        <v>8.0247047860378444</v>
      </c>
      <c r="K39" s="19"/>
      <c r="L39" s="20"/>
    </row>
    <row r="40" spans="1:12" s="33" customFormat="1" ht="24" customHeight="1" x14ac:dyDescent="0.2">
      <c r="A40" s="32"/>
      <c r="B40" s="14" t="s">
        <v>75</v>
      </c>
      <c r="C40" s="15">
        <v>74530.399999999994</v>
      </c>
      <c r="D40" s="15">
        <v>83526.600000000006</v>
      </c>
      <c r="E40" s="15">
        <f>[4]расходы!E32</f>
        <v>82736.3</v>
      </c>
      <c r="F40" s="15">
        <f t="shared" si="1"/>
        <v>-790.30000000000291</v>
      </c>
      <c r="G40" s="15">
        <f t="shared" si="2"/>
        <v>-0.94616565261844698</v>
      </c>
      <c r="H40" s="15">
        <f t="shared" si="0"/>
        <v>8205.9000000000087</v>
      </c>
      <c r="I40" s="15">
        <f t="shared" si="3"/>
        <v>11.010138144971734</v>
      </c>
      <c r="K40" s="19"/>
    </row>
    <row r="41" spans="1:12" s="33" customFormat="1" ht="32.25" customHeight="1" x14ac:dyDescent="0.2">
      <c r="A41" s="32"/>
      <c r="B41" s="34" t="s">
        <v>76</v>
      </c>
      <c r="C41" s="15">
        <v>95558.1</v>
      </c>
      <c r="D41" s="15">
        <v>80187.399999999994</v>
      </c>
      <c r="E41" s="15">
        <f>[4]расходы!E33</f>
        <v>101001.3</v>
      </c>
      <c r="F41" s="15">
        <f t="shared" si="1"/>
        <v>20813.900000000009</v>
      </c>
      <c r="G41" s="15">
        <f t="shared" si="2"/>
        <v>25.956571730720796</v>
      </c>
      <c r="H41" s="15">
        <f t="shared" si="0"/>
        <v>5443.1999999999971</v>
      </c>
      <c r="I41" s="15">
        <f t="shared" si="3"/>
        <v>5.6962204145959419</v>
      </c>
      <c r="K41" s="19"/>
    </row>
    <row r="42" spans="1:12" s="33" customFormat="1" ht="33.75" hidden="1" customHeight="1" outlineLevel="1" x14ac:dyDescent="0.2">
      <c r="A42" s="32"/>
      <c r="B42" s="14" t="s">
        <v>77</v>
      </c>
      <c r="C42" s="15">
        <v>0</v>
      </c>
      <c r="D42" s="15">
        <v>0</v>
      </c>
      <c r="E42" s="15">
        <f>SUMPRODUCT(([4]расходы!$B$7:$B$36='доходы и расходы (2)'!$B42)*([4]расходы!$E$7:$E$36))</f>
        <v>0</v>
      </c>
      <c r="F42" s="15">
        <f t="shared" si="1"/>
        <v>0</v>
      </c>
      <c r="G42" s="15" t="e">
        <f t="shared" si="2"/>
        <v>#DIV/0!</v>
      </c>
      <c r="H42" s="15">
        <f t="shared" si="0"/>
        <v>0</v>
      </c>
      <c r="I42" s="15" t="e">
        <f t="shared" si="3"/>
        <v>#DIV/0!</v>
      </c>
      <c r="K42" s="19"/>
    </row>
    <row r="43" spans="1:12" s="18" customFormat="1" ht="33.75" customHeight="1" collapsed="1" x14ac:dyDescent="0.2">
      <c r="A43" s="8" t="s">
        <v>78</v>
      </c>
      <c r="B43" s="9" t="s">
        <v>79</v>
      </c>
      <c r="C43" s="6">
        <f>C34+C35-C39</f>
        <v>-53462.200000000186</v>
      </c>
      <c r="D43" s="6">
        <f>D34+D35-D39</f>
        <v>-43560</v>
      </c>
      <c r="E43" s="6">
        <f>E34+E35-E39</f>
        <v>-178745.30000000019</v>
      </c>
      <c r="F43" s="6">
        <f t="shared" si="1"/>
        <v>-135185.30000000019</v>
      </c>
      <c r="G43" s="6">
        <f t="shared" si="2"/>
        <v>310.3427456382006</v>
      </c>
      <c r="H43" s="6">
        <f t="shared" si="0"/>
        <v>-125283.1</v>
      </c>
      <c r="I43" s="6">
        <f t="shared" si="3"/>
        <v>234.33958946694969</v>
      </c>
      <c r="K43" s="19"/>
    </row>
    <row r="44" spans="1:12" s="18" customFormat="1" ht="32.25" customHeight="1" x14ac:dyDescent="0.2">
      <c r="A44" s="8" t="s">
        <v>80</v>
      </c>
      <c r="B44" s="14" t="s">
        <v>81</v>
      </c>
      <c r="C44" s="15">
        <v>0</v>
      </c>
      <c r="D44" s="15">
        <v>0</v>
      </c>
      <c r="E44" s="15">
        <f>SUMPRODUCT(([4]расходы!$B$7:$B$36='доходы и расходы (2)'!$B44)*([4]расходы!$E$7:$E$36))</f>
        <v>0</v>
      </c>
      <c r="F44" s="15">
        <f t="shared" si="1"/>
        <v>0</v>
      </c>
      <c r="G44" s="15">
        <v>0</v>
      </c>
      <c r="H44" s="15">
        <f t="shared" si="0"/>
        <v>0</v>
      </c>
      <c r="I44" s="15">
        <v>0</v>
      </c>
      <c r="K44" s="19"/>
    </row>
    <row r="45" spans="1:12" s="18" customFormat="1" ht="53.25" customHeight="1" x14ac:dyDescent="0.2">
      <c r="A45" s="8" t="s">
        <v>82</v>
      </c>
      <c r="B45" s="9" t="s">
        <v>83</v>
      </c>
      <c r="C45" s="6">
        <f>C43-C44</f>
        <v>-53462.200000000186</v>
      </c>
      <c r="D45" s="6">
        <f>D43-D44</f>
        <v>-43560</v>
      </c>
      <c r="E45" s="6">
        <f>E43-E44</f>
        <v>-178745.30000000019</v>
      </c>
      <c r="F45" s="6">
        <f t="shared" si="1"/>
        <v>-135185.30000000019</v>
      </c>
      <c r="G45" s="6">
        <f t="shared" si="2"/>
        <v>310.3427456382006</v>
      </c>
      <c r="H45" s="6">
        <f t="shared" si="0"/>
        <v>-125283.1</v>
      </c>
      <c r="I45" s="6">
        <f t="shared" si="3"/>
        <v>234.33958946694969</v>
      </c>
      <c r="K45" s="19"/>
    </row>
    <row r="46" spans="1:12" s="18" customFormat="1" ht="36" customHeight="1" x14ac:dyDescent="0.2">
      <c r="A46" s="21"/>
      <c r="B46" s="9" t="s">
        <v>84</v>
      </c>
      <c r="C46" s="6">
        <f>C8+C35-C36</f>
        <v>4644368.8</v>
      </c>
      <c r="D46" s="6">
        <f>D8+D35-D36</f>
        <v>4723428.0999999996</v>
      </c>
      <c r="E46" s="6">
        <f>E8+E35-E36</f>
        <v>4789629.7000000011</v>
      </c>
      <c r="F46" s="6">
        <f t="shared" si="1"/>
        <v>66201.60000000149</v>
      </c>
      <c r="G46" s="6">
        <f t="shared" si="2"/>
        <v>1.4015583300611922</v>
      </c>
      <c r="H46" s="6">
        <f t="shared" si="0"/>
        <v>145260.9000000013</v>
      </c>
      <c r="I46" s="6">
        <f t="shared" si="3"/>
        <v>3.1276779742384235</v>
      </c>
      <c r="K46" s="19"/>
      <c r="L46" s="20"/>
    </row>
    <row r="47" spans="1:12" s="18" customFormat="1" ht="30" customHeight="1" x14ac:dyDescent="0.2">
      <c r="A47" s="21"/>
      <c r="B47" s="9" t="s">
        <v>85</v>
      </c>
      <c r="C47" s="6">
        <f>C10+C39+C44</f>
        <v>8095977</v>
      </c>
      <c r="D47" s="6">
        <f>D10+D39+D44</f>
        <v>9301749.5</v>
      </c>
      <c r="E47" s="6">
        <f>E10+E39+E44</f>
        <v>9441968.0999999996</v>
      </c>
      <c r="F47" s="6">
        <f t="shared" si="1"/>
        <v>140218.59999999963</v>
      </c>
      <c r="G47" s="6">
        <f t="shared" si="2"/>
        <v>1.5074433040795014</v>
      </c>
      <c r="H47" s="6">
        <f t="shared" si="0"/>
        <v>1345991.0999999996</v>
      </c>
      <c r="I47" s="6">
        <f t="shared" si="3"/>
        <v>16.625431371655324</v>
      </c>
      <c r="K47" s="19"/>
      <c r="L47" s="20"/>
    </row>
    <row r="48" spans="1:12" ht="15.75" x14ac:dyDescent="0.2">
      <c r="A48" s="35"/>
      <c r="D48" s="37"/>
      <c r="E48" s="38"/>
    </row>
    <row r="49" spans="2:5" hidden="1" x14ac:dyDescent="0.2">
      <c r="B49" s="37"/>
      <c r="D49" s="37"/>
    </row>
    <row r="50" spans="2:5" x14ac:dyDescent="0.2">
      <c r="B50" s="122" t="s">
        <v>86</v>
      </c>
      <c r="C50" s="38">
        <v>8095977</v>
      </c>
      <c r="D50" s="40">
        <v>9301749.5350000001</v>
      </c>
      <c r="E50" s="41">
        <v>9441968.0612825993</v>
      </c>
    </row>
    <row r="51" spans="2:5" x14ac:dyDescent="0.2">
      <c r="B51" s="122"/>
      <c r="C51" s="40">
        <f>C50-C47</f>
        <v>0</v>
      </c>
      <c r="D51" s="40">
        <f>D47-D50</f>
        <v>-3.5000000149011612E-2</v>
      </c>
      <c r="E51" s="40">
        <f>E47-E50</f>
        <v>3.8717400282621384E-2</v>
      </c>
    </row>
    <row r="52" spans="2:5" x14ac:dyDescent="0.2">
      <c r="B52" s="123" t="s">
        <v>87</v>
      </c>
      <c r="C52" s="40">
        <f>4644368.8+3398146</f>
        <v>8042514.7999999998</v>
      </c>
      <c r="D52" s="40">
        <v>4723428.0999999996</v>
      </c>
      <c r="E52" s="42">
        <f>9263222.75684-4473593.1</f>
        <v>4789629.6568400003</v>
      </c>
    </row>
    <row r="53" spans="2:5" x14ac:dyDescent="0.2">
      <c r="B53" s="123"/>
      <c r="C53" s="40">
        <f>C52-C46-C36</f>
        <v>0</v>
      </c>
      <c r="D53" s="40">
        <f>D52-D46</f>
        <v>0</v>
      </c>
      <c r="E53" s="40">
        <f>E52-E46</f>
        <v>-4.3160000815987587E-2</v>
      </c>
    </row>
    <row r="54" spans="2:5" x14ac:dyDescent="0.2">
      <c r="B54" s="123" t="s">
        <v>88</v>
      </c>
      <c r="C54" s="40">
        <v>-53462.2</v>
      </c>
      <c r="D54" s="40">
        <v>-43560.035000000149</v>
      </c>
      <c r="E54" s="42">
        <v>-178745.26196000166</v>
      </c>
    </row>
    <row r="55" spans="2:5" x14ac:dyDescent="0.2">
      <c r="B55" s="123"/>
      <c r="C55" s="40">
        <f t="shared" ref="C55:D55" si="4">C54-C45</f>
        <v>1.8917489796876907E-10</v>
      </c>
      <c r="D55" s="40">
        <f t="shared" si="4"/>
        <v>-3.5000000149011612E-2</v>
      </c>
      <c r="E55" s="40">
        <f>E54-E45</f>
        <v>3.8039998529711738E-2</v>
      </c>
    </row>
    <row r="56" spans="2:5" x14ac:dyDescent="0.2">
      <c r="D56" s="37"/>
    </row>
  </sheetData>
  <mergeCells count="14">
    <mergeCell ref="B50:B51"/>
    <mergeCell ref="B52:B53"/>
    <mergeCell ref="B54:B55"/>
    <mergeCell ref="B2:I2"/>
    <mergeCell ref="C3:H3"/>
    <mergeCell ref="A4:A6"/>
    <mergeCell ref="B4:B6"/>
    <mergeCell ref="C4:C6"/>
    <mergeCell ref="D4:G4"/>
    <mergeCell ref="H4:I4"/>
    <mergeCell ref="D5:D6"/>
    <mergeCell ref="E5:E6"/>
    <mergeCell ref="F5:G5"/>
    <mergeCell ref="H5:I5"/>
  </mergeCells>
  <pageMargins left="0.23622047244094491" right="0" top="0" bottom="0" header="0.51181102362204722" footer="0.51181102362204722"/>
  <pageSetup paperSize="9" scale="8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 и расходы</vt:lpstr>
      <vt:lpstr>доходы и расходы (3)</vt:lpstr>
      <vt:lpstr>доходы и расходы (2)</vt:lpstr>
      <vt:lpstr>'доходы и расходы'!Заголовки_для_печати</vt:lpstr>
      <vt:lpstr>'доходы и расходы (2)'!Заголовки_для_печати</vt:lpstr>
      <vt:lpstr>'доходы и расходы (3)'!Заголовки_для_печати</vt:lpstr>
      <vt:lpstr>'доходы и расходы'!Область_печати</vt:lpstr>
      <vt:lpstr>'доходы и расходы (2)'!Область_печати</vt:lpstr>
      <vt:lpstr>'доходы и расходы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Майорова Анна Александровна</cp:lastModifiedBy>
  <cp:lastPrinted>2017-04-20T12:05:22Z</cp:lastPrinted>
  <dcterms:created xsi:type="dcterms:W3CDTF">2016-02-03T12:49:00Z</dcterms:created>
  <dcterms:modified xsi:type="dcterms:W3CDTF">2017-04-20T12:25:55Z</dcterms:modified>
</cp:coreProperties>
</file>